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форма 2п -МО" sheetId="1" r:id="rId1"/>
  </sheets>
  <definedNames>
    <definedName name="_xlnm.Print_Titles" localSheetId="0">'форма 2п -МО'!$6:$8</definedName>
    <definedName name="_xlnm.Print_Area" localSheetId="0">'форма 2п -МО'!$A$1:$N$230</definedName>
  </definedNames>
  <calcPr fullCalcOnLoad="1"/>
</workbook>
</file>

<file path=xl/sharedStrings.xml><?xml version="1.0" encoding="utf-8"?>
<sst xmlns="http://schemas.openxmlformats.org/spreadsheetml/2006/main" count="465" uniqueCount="265">
  <si>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</si>
  <si>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</si>
  <si>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</si>
  <si>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</si>
  <si>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</si>
  <si>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</si>
  <si>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</si>
  <si>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</si>
  <si>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</si>
  <si>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</si>
  <si>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</si>
  <si>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</si>
  <si>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</si>
  <si>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</si>
  <si>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</si>
  <si>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</si>
  <si>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</si>
  <si>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</si>
  <si>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в том числе:</t>
  </si>
  <si>
    <t>Валовой сбор зерна (в весе после доработки)</t>
  </si>
  <si>
    <t>тыс. тонн</t>
  </si>
  <si>
    <t>Валовой сбор семян масличных культур – всего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</si>
  <si>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</si>
  <si>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</si>
  <si>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</si>
  <si>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</si>
  <si>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</si>
  <si>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</si>
  <si>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</si>
  <si>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</si>
  <si>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млн.тонн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</si>
  <si>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</si>
  <si>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</si>
  <si>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</si>
  <si>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</si>
  <si>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</si>
  <si>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</si>
  <si>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</si>
  <si>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</si>
  <si>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тыс. дкл</t>
  </si>
  <si>
    <t>Водка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</si>
  <si>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</si>
  <si>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</si>
  <si>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</si>
  <si>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</si>
  <si>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</si>
  <si>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</si>
  <si>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</si>
  <si>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</si>
  <si>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</si>
  <si>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</si>
  <si>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</si>
  <si>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</si>
  <si>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</si>
  <si>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</si>
  <si>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</si>
  <si>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</si>
  <si>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</si>
  <si>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</si>
  <si>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</si>
  <si>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</si>
  <si>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</si>
  <si>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</si>
  <si>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</si>
  <si>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Объем работ, выполненных по виду экономической деятельности "Строительство" (Раздел F)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</si>
  <si>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</si>
  <si>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</si>
  <si>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</si>
  <si>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</si>
  <si>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</si>
  <si>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</si>
  <si>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</si>
  <si>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</si>
  <si>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</si>
  <si>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</si>
  <si>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</si>
  <si>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</si>
  <si>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</si>
  <si>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</si>
  <si>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</si>
  <si>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</si>
  <si>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</si>
  <si>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</si>
  <si>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</si>
  <si>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</si>
  <si>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</si>
  <si>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</si>
  <si>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единиц</t>
  </si>
  <si>
    <t>тыс. чел.</t>
  </si>
  <si>
    <t xml:space="preserve">млрд. руб. 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</si>
  <si>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</si>
  <si>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</si>
  <si>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</si>
  <si>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</si>
  <si>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</si>
  <si>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</si>
  <si>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</si>
  <si>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</si>
  <si>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</si>
  <si>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</si>
  <si>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</si>
  <si>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</si>
  <si>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</si>
  <si>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</si>
  <si>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</si>
  <si>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</si>
  <si>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</si>
  <si>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</si>
  <si>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</si>
  <si>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</si>
  <si>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r>
      <t>Топливо печное бытовое</t>
    </r>
    <r>
      <rPr>
        <b/>
        <sz val="14"/>
        <color indexed="8"/>
        <rFont val="Times New Roman"/>
        <family val="1"/>
      </rPr>
      <t xml:space="preserve">, </t>
    </r>
    <r>
      <rPr>
        <sz val="14"/>
        <color indexed="8"/>
        <rFont val="Times New Roman"/>
        <family val="1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</si>
  <si>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Показатели</t>
  </si>
  <si>
    <t>Единица измерения</t>
  </si>
  <si>
    <t>отчет</t>
  </si>
  <si>
    <t>оценка</t>
  </si>
  <si>
    <t>прогноз</t>
  </si>
  <si>
    <t>% к предыдущему году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</si>
  <si>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</si>
  <si>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</si>
  <si>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</si>
  <si>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Обрабатывающие производства</t>
  </si>
  <si>
    <t>Индекс потребительских цен на продукцию общественного питания за период с начала года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</si>
  <si>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</si>
  <si>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</si>
  <si>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</si>
  <si>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</si>
  <si>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Индекс-дефлятор отрузки - РАЗДЕЛ B: Добыча полезных ископаемых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</si>
  <si>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</si>
  <si>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- 08 Добыча прочих полезных ископаемых</t>
  </si>
  <si>
    <t>Индекс-дефлятор отрузки - 08 Добыча прочих полезных ископаемых</t>
  </si>
  <si>
    <t>Индекс производства - 08 Добыча прочих полезных ископаемых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</si>
  <si>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</si>
  <si>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Индекс-дефлятор отрузки - РАЗДЕЛ C: Обрабатывающие производства</t>
  </si>
  <si>
    <t>Индекс производства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</si>
  <si>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</si>
  <si>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Индекс-дефлятор отрузки - 10 Производство пищевых продуктов</t>
  </si>
  <si>
    <t>Индекс производства - 10 Производство пищевых продуктов</t>
  </si>
  <si>
    <t>Объем отгруженных товаров собственного производства, выполненных работ и услуг собственными силами - 11 Производство напитков</t>
  </si>
  <si>
    <t>Индекс-дефлятор отрузки - 11 Производство напитков</t>
  </si>
  <si>
    <t>Индекс производства - 11 Производство напитков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</si>
  <si>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</t>
  </si>
  <si>
    <t>Индекс-дефлятор отрузки - 13 Производство текстильных изделий</t>
  </si>
  <si>
    <t>Индекс производства - 13 Производство текстильных изделий</t>
  </si>
  <si>
    <t>Объем отгруженных товаров собственного производства, выполненных работ и услуг собственными силами - 14 Производство одежды</t>
  </si>
  <si>
    <t>Индекс-дефлятор отрузки - 14 Производство одежды</t>
  </si>
  <si>
    <t>Индекс производства - 14 Производство одежды</t>
  </si>
  <si>
    <t>Объем отгруженных товаров собственного производства, выполненных работ и услуг собственными силами - 15 Производство кожи и изделий из кожи</t>
  </si>
  <si>
    <t>Индекс-дефлятор отрузки - 15 Производство кожи и изделий из кожи</t>
  </si>
  <si>
    <t>Индекс производства - 15 Производство кожи и изделий из кожи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</si>
  <si>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</si>
  <si>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Индекс-дефлятор отрузки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</si>
  <si>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 производства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</si>
  <si>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Объем отгруженных товаров собственного производства, выполненных работ и услуг собственными силами - 17 Производство бумаги и бумажных изделий </t>
  </si>
  <si>
    <t xml:space="preserve">Индекс-дефлятор отрузки - 17 Производство бумаги и бумажных изделий </t>
  </si>
  <si>
    <t xml:space="preserve">Индекс производства - 17 Производство бумаги и бумажных изделий 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</si>
  <si>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</t>
  </si>
  <si>
    <t>Индекс-дефлятор отрузки - 18 Деятельность полиграфическая и копирование носителей информации</t>
  </si>
  <si>
    <t>Индекс производства - 18 Деятельность полиграфическая и копирование носителей информации</t>
  </si>
  <si>
    <t>Объем отгруженных товаров собственного производства, выполненных работ и услуг собственными силами - 19 Производство кокса и нефтепродуктов</t>
  </si>
  <si>
    <t>Индекс-дефлятор отрузки - 19 Производство кокса и нефтепродуктов</t>
  </si>
  <si>
    <t>Индекс производства - 19 Производство кокса и нефтепродуктов</t>
  </si>
  <si>
    <t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</t>
  </si>
  <si>
    <t>Индекс-дефлятор отрузки - 20 Производство химических веществ и химических продуктов</t>
  </si>
  <si>
    <t>Индекс производства - 20 Производство химических веществ и химических продуктов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</si>
  <si>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</t>
  </si>
  <si>
    <t>Индекс-дефлятор отрузки - 21 Производство лекарственных средств и материалов, применяемых в медицинских целях</t>
  </si>
  <si>
    <t>Индекс производства - 21 Производство лекарственных средств и материалов, применяемых в медицинских целях</t>
  </si>
  <si>
    <t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</t>
  </si>
  <si>
    <t>Индекс-дефлятор отрузки - 22 Производство резиновых и пластмассовых изделий</t>
  </si>
  <si>
    <t>Индекс производства - 22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</si>
  <si>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- 23 Производство прочей неметаллической минеральной продукции</t>
  </si>
  <si>
    <t>Индекс-дефлятор отрузки - 23 Производство прочей неметаллической минеральной продукции</t>
  </si>
  <si>
    <t>Индекс производства - 23 Производство прочей неметаллической минеральной продукции</t>
  </si>
  <si>
    <t xml:space="preserve">Объем отгруженных товаров собственного производства, выполненных работ и услуг собственными силами - 24 Производство металлургическое </t>
  </si>
  <si>
    <t xml:space="preserve">Индекс-дефлятор отрузки - 24 Производство металлургическое </t>
  </si>
  <si>
    <t xml:space="preserve">Индекс производства - 24 Производство металлургическое 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</si>
  <si>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оборудования</t>
  </si>
  <si>
    <t>Индекс-дефлятор отрузки - 25 Производство готовых металлических изделий, кроме машин и оборудования</t>
  </si>
  <si>
    <t>Индекс производства - 25 Производство готовых металлических изделий, кроме машин и оборудования</t>
  </si>
  <si>
    <t>Объем отгруженных товаров собственного производства, выполненных работ и услуг собственными силами - 26 Производство компьютеров, электронных и  оптических изделий</t>
  </si>
  <si>
    <t>Индекс-дефлятор отрузки - 26 Производство компьютеров, электронных и  оптических изделий</t>
  </si>
  <si>
    <t>Индекс производства - 26 Производство компьютеров, электронных и  оптических изделий</t>
  </si>
  <si>
    <t>Объем отгруженных товаров собственного производства, выполненных работ и услуг собственными силами - 27 Производство электрического оборудования</t>
  </si>
  <si>
    <t>Индекс-дефлятор отрузки - 27 Производство электрического оборудования</t>
  </si>
  <si>
    <t>Индекс производства - 27 Производство электрического оборудования</t>
  </si>
  <si>
    <t>Объем отгруженных товаров собственного производства, выполненных работ и услуг собственными силами - 28 Производство машин и оборудования, не включенных в другие группировки</t>
  </si>
  <si>
    <t>Индекс-дефлятор отрузки - 28 Производство машин и оборудования, не включенных в другие группировки</t>
  </si>
  <si>
    <t>Индекс производства - 28 Производство машин и оборудования, не включенных в другие группировки</t>
  </si>
  <si>
    <t>Объем отгруженных товаров собственного производства, выполненных работ и услуг собственными силами - 29 Производство автотранспортных средств, прицепов и полуприцепов</t>
  </si>
  <si>
    <t>Индекс-дефлятор отрузки - 29 Производство автотранспортных средств, прицепов и полуприцепов</t>
  </si>
  <si>
    <t>Индекс производства - 29 Производство автотранспортных средств, прицепов и полуприцепов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</si>
  <si>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</t>
  </si>
  <si>
    <t>Индекс-дефлятор отрузки - 30 Производство прочих транспортных средств и оборудования</t>
  </si>
  <si>
    <t>Индекс производства - 30 Производство прочих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</si>
  <si>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- 31 Производство мебели</t>
  </si>
  <si>
    <t>Индекс-дефлятор отрузки - 31 Производство мебели</t>
  </si>
  <si>
    <t>Индекс производства - 31 Производство мебели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</si>
  <si>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</t>
  </si>
  <si>
    <t>Индекс-дефлятор отрузки - 32 Производство прочих готовых изделий</t>
  </si>
  <si>
    <t>Индекс производства - 32 Производство прочих готовых изделий</t>
  </si>
  <si>
    <t>Объем отгруженных товаров собственного производства, выполненных работ и услуг собственными силами - 33 Ремонт и монтаж машин и оборудования</t>
  </si>
  <si>
    <t>Индекс-дефлятор отрузки - 33 Ремонт и монтаж машин и оборудования</t>
  </si>
  <si>
    <t>Индекс производства - 33 Ремонт и монтаж машин и оборудования</t>
  </si>
  <si>
    <t>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</si>
  <si>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</si>
  <si>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Индекс-дефлятор отгрузки - РАЗДЕЛ E: Водоснабжение; водоотведение, организация сбора и утилизации отходов, деятельность по ликвидации загрязнений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</si>
  <si>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</si>
  <si>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Водоснабжение; водоотведение, организация сбора и утилизации отходов, деятельность по ликвидации загрязнений</t>
  </si>
  <si>
    <t>базовый</t>
  </si>
  <si>
    <t>консервативный</t>
  </si>
  <si>
    <t>1 вариант</t>
  </si>
  <si>
    <t>2 вариант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</si>
  <si>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</si>
  <si>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>Индекс-дефлятор отгрузки - РАЗДЕЛ D: Обеспечение электрической энергией, газом и паром; кондиционирование воздуха</t>
  </si>
  <si>
    <t>Индекс производства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</si>
  <si>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- 06 Добыча сырой нефти и природного газа</t>
  </si>
  <si>
    <t>Индекс-дефлятор отрузки - 06 Добыча сырой нефти и природного газа</t>
  </si>
  <si>
    <t>Индекс производства - 06 Добыча сырой нефти и природного газа</t>
  </si>
  <si>
    <t>Объем отгруженных товаров собственного производства, выполненных работ и услуг собственными силами - 09 Предоставление услуг в области добычи полезных ископаемых</t>
  </si>
  <si>
    <t>Индекс-дефлятор отрузки - 09 Предоставление услуг в области добычи полезных ископаемых</t>
  </si>
  <si>
    <t>Индекс производства - 09 Предоставление услуг в области добычи полезных ископаемых</t>
  </si>
  <si>
    <t>Индекс-дефлятор по объему работ, выполненных по виду деятельности "Строительство" (Раздел F)</t>
  </si>
  <si>
    <t>Объем отгруженных товаров собственного производства, выполненных работ и услуг собственными силами</t>
  </si>
  <si>
    <t>Прибыль прибыльных организаций</t>
  </si>
  <si>
    <t>Сальдированный финансовый результат (прибыль минус убыток)</t>
  </si>
  <si>
    <t>1. Промышленное производство (BCDE)</t>
  </si>
  <si>
    <t>2. Сельское хозяйство</t>
  </si>
  <si>
    <t>3. Транспорт</t>
  </si>
  <si>
    <t xml:space="preserve">Производство важнейших видов продукции в натуральном выражении </t>
  </si>
  <si>
    <t>4. Строительство</t>
  </si>
  <si>
    <t>5. Инвестиции</t>
  </si>
  <si>
    <t>6. Торговля и услуги населению</t>
  </si>
  <si>
    <t>7. Малое и среднее предпринимательство, включая микропредприятия</t>
  </si>
  <si>
    <t>8. Финансы</t>
  </si>
  <si>
    <t>Номинальная начисленная среднемесячная заработная плата работников организаций</t>
  </si>
  <si>
    <t>руб/мес</t>
  </si>
  <si>
    <t>Темп номинальной начисленной среднемесячной заработной платы работников организаций</t>
  </si>
  <si>
    <t>% г/г</t>
  </si>
  <si>
    <t>Фонд заработной платы работников организаций</t>
  </si>
  <si>
    <t>Темп роста фонда заработной платы работников организаций</t>
  </si>
  <si>
    <t>10. Труд и занятость</t>
  </si>
  <si>
    <t>Численность населения (в среднегодовом исчислении)</t>
  </si>
  <si>
    <t>тыс.чел.</t>
  </si>
  <si>
    <t>Численность населения трудоспособного возраста</t>
  </si>
  <si>
    <t>Численность населения старше трудоспособного возраста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</si>
  <si>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</si>
  <si>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</si>
  <si>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</si>
  <si>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</si>
  <si>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</si>
  <si>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</si>
  <si>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Миграционный прирост (убыль)</t>
  </si>
  <si>
    <t>тыс. чел</t>
  </si>
  <si>
    <t>9. Население</t>
  </si>
  <si>
    <t>целевой</t>
  </si>
  <si>
    <t>3 вариант</t>
  </si>
  <si>
    <t xml:space="preserve">Кожевниковского района              </t>
  </si>
  <si>
    <t>*</t>
  </si>
  <si>
    <t>нет данных</t>
  </si>
  <si>
    <t>Риферт Е.А.</t>
  </si>
  <si>
    <t>(8-38244)-22-568</t>
  </si>
  <si>
    <t>Приложение № 2</t>
  </si>
  <si>
    <t>Первый заместитель Главы Кожевниковского района                                                                В.В. Кучер</t>
  </si>
  <si>
    <t>Показатели прогноза социально-экономического развития муниципального района (городского округа)Томской области на 2022-2024 годы</t>
  </si>
  <si>
    <t>,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</si>
</sst>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_)"/>
    <numFmt numFmtId="175" formatCode="0.0_)"/>
    <numFmt numFmtId="176" formatCode="#,##0.000"/>
    <numFmt numFmtId="177" formatCode="#,##0.0000"/>
  </numFmts>
  <fonts count="50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Courier"/>
      <family val="1"/>
    </font>
    <font>
      <b/>
      <sz val="16"/>
      <color indexed="8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F8D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174" fontId="9" fillId="0" borderId="0">
      <alignment/>
      <protection/>
    </xf>
    <xf numFmtId="0" fontId="32" fillId="0" borderId="0">
      <alignment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 wrapText="1" shrinkToFit="1"/>
      <protection/>
    </xf>
    <xf numFmtId="0" fontId="6" fillId="0" borderId="10" xfId="0" applyFont="1" applyFill="1" applyBorder="1" applyAlignment="1" applyProtection="1">
      <alignment horizontal="left" vertical="center" wrapText="1" shrinkToFit="1"/>
      <protection/>
    </xf>
    <xf numFmtId="0" fontId="6" fillId="0" borderId="10" xfId="0" applyFont="1" applyFill="1" applyBorder="1" applyAlignment="1">
      <alignment horizontal="left" vertical="center" wrapText="1" shrinkToFit="1"/>
    </xf>
    <xf numFmtId="0" fontId="3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49" fillId="0" borderId="0" xfId="0" applyFont="1" applyFill="1" applyAlignment="1">
      <alignment vertical="center" wrapText="1"/>
    </xf>
    <xf numFmtId="173" fontId="2" fillId="0" borderId="10" xfId="0" applyNumberFormat="1" applyFont="1" applyFill="1" applyBorder="1" applyAlignment="1" applyProtection="1">
      <alignment horizontal="right" wrapText="1"/>
      <protection/>
    </xf>
    <xf numFmtId="173" fontId="2" fillId="0" borderId="10" xfId="0" applyNumberFormat="1" applyFont="1" applyFill="1" applyBorder="1" applyAlignment="1" applyProtection="1">
      <alignment horizontal="right" wrapText="1"/>
      <protection locked="0"/>
    </xf>
    <xf numFmtId="175" fontId="5" fillId="0" borderId="12" xfId="54" applyNumberFormat="1" applyFont="1" applyFill="1" applyBorder="1" applyAlignment="1">
      <alignment horizontal="center" vertical="center"/>
      <protection/>
    </xf>
    <xf numFmtId="172" fontId="6" fillId="0" borderId="0" xfId="0" applyNumberFormat="1" applyFont="1" applyAlignment="1">
      <alignment/>
    </xf>
    <xf numFmtId="173" fontId="2" fillId="33" borderId="10" xfId="0" applyNumberFormat="1" applyFont="1" applyFill="1" applyBorder="1" applyAlignment="1" applyProtection="1">
      <alignment horizontal="right" wrapText="1"/>
      <protection/>
    </xf>
    <xf numFmtId="173" fontId="2" fillId="33" borderId="10" xfId="0" applyNumberFormat="1" applyFont="1" applyFill="1" applyBorder="1" applyAlignment="1" applyProtection="1">
      <alignment horizontal="right" wrapText="1"/>
      <protection locked="0"/>
    </xf>
    <xf numFmtId="172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33" borderId="10" xfId="0" applyNumberFormat="1" applyFont="1" applyFill="1" applyBorder="1" applyAlignment="1" applyProtection="1">
      <alignment horizontal="center" vertical="center" wrapText="1"/>
      <protection/>
    </xf>
    <xf numFmtId="172" fontId="2" fillId="33" borderId="10" xfId="0" applyNumberFormat="1" applyFont="1" applyFill="1" applyBorder="1" applyAlignment="1" applyProtection="1">
      <alignment horizontal="right" wrapText="1"/>
      <protection locked="0"/>
    </xf>
    <xf numFmtId="175" fontId="5" fillId="0" borderId="13" xfId="54" applyNumberFormat="1" applyFont="1" applyFill="1" applyBorder="1" applyAlignment="1">
      <alignment horizontal="center" vertical="center"/>
      <protection/>
    </xf>
    <xf numFmtId="172" fontId="6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172" fontId="6" fillId="33" borderId="10" xfId="54" applyNumberFormat="1" applyFont="1" applyFill="1" applyBorder="1" applyAlignment="1">
      <alignment horizontal="center" vertical="center"/>
      <protection/>
    </xf>
    <xf numFmtId="172" fontId="6" fillId="33" borderId="10" xfId="0" applyNumberFormat="1" applyFont="1" applyFill="1" applyBorder="1" applyAlignment="1">
      <alignment/>
    </xf>
    <xf numFmtId="0" fontId="11" fillId="0" borderId="10" xfId="0" applyFont="1" applyFill="1" applyBorder="1" applyAlignment="1" applyProtection="1">
      <alignment horizontal="left" vertical="center" wrapText="1" shrinkToFit="1"/>
      <protection/>
    </xf>
    <xf numFmtId="173" fontId="1" fillId="0" borderId="10" xfId="0" applyNumberFormat="1" applyFont="1" applyFill="1" applyBorder="1" applyAlignment="1" applyProtection="1">
      <alignment horizontal="center" vertical="center" wrapText="1"/>
      <protection/>
    </xf>
    <xf numFmtId="17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left" vertical="center" wrapText="1" shrinkToFi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 shrinkToFit="1"/>
      <protection/>
    </xf>
    <xf numFmtId="0" fontId="11" fillId="33" borderId="10" xfId="0" applyFont="1" applyFill="1" applyBorder="1" applyAlignment="1" applyProtection="1">
      <alignment horizontal="left" vertical="center" wrapText="1" shrinkToFi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 shrinkToFit="1"/>
      <protection/>
    </xf>
    <xf numFmtId="173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173" fontId="2" fillId="33" borderId="10" xfId="0" applyNumberFormat="1" applyFont="1" applyFill="1" applyBorder="1" applyAlignment="1" applyProtection="1">
      <alignment horizontal="center" vertical="center" wrapText="1"/>
      <protection/>
    </xf>
    <xf numFmtId="17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3" fontId="1" fillId="33" borderId="10" xfId="0" applyNumberFormat="1" applyFont="1" applyFill="1" applyBorder="1" applyAlignment="1">
      <alignment horizontal="center" vertical="center" wrapText="1" shrinkToFit="1"/>
    </xf>
    <xf numFmtId="173" fontId="1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3" fillId="0" borderId="0" xfId="0" applyFont="1" applyAlignment="1">
      <alignment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73" fontId="1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173" fontId="2" fillId="34" borderId="10" xfId="0" applyNumberFormat="1" applyFont="1" applyFill="1" applyBorder="1" applyAlignment="1" applyProtection="1">
      <alignment horizontal="center" vertical="center" wrapText="1"/>
      <protection/>
    </xf>
    <xf numFmtId="173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72" fontId="6" fillId="34" borderId="10" xfId="0" applyNumberFormat="1" applyFont="1" applyFill="1" applyBorder="1" applyAlignment="1">
      <alignment horizontal="center" vertical="center"/>
    </xf>
    <xf numFmtId="173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173" fontId="1" fillId="34" borderId="10" xfId="0" applyNumberFormat="1" applyFont="1" applyFill="1" applyBorder="1" applyAlignment="1">
      <alignment horizontal="center" vertical="center" wrapText="1" shrinkToFit="1"/>
    </xf>
    <xf numFmtId="173" fontId="2" fillId="34" borderId="10" xfId="0" applyNumberFormat="1" applyFont="1" applyFill="1" applyBorder="1" applyAlignment="1">
      <alignment horizontal="center" vertical="center" wrapText="1" shrinkToFit="1"/>
    </xf>
    <xf numFmtId="173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1" fillId="34" borderId="10" xfId="0" applyNumberFormat="1" applyFont="1" applyFill="1" applyBorder="1" applyAlignment="1">
      <alignment horizontal="center" vertical="center" wrapText="1"/>
    </xf>
    <xf numFmtId="173" fontId="2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176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173" fontId="5" fillId="34" borderId="10" xfId="0" applyNumberFormat="1" applyFont="1" applyFill="1" applyBorder="1" applyAlignment="1">
      <alignment horizontal="center" vertical="center"/>
    </xf>
    <xf numFmtId="176" fontId="5" fillId="34" borderId="10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9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0" fillId="13" borderId="15" xfId="0" applyFont="1" applyFill="1" applyBorder="1" applyAlignment="1" applyProtection="1">
      <alignment horizontal="center" vertical="center" wrapText="1" shrinkToFit="1"/>
      <protection/>
    </xf>
    <xf numFmtId="0" fontId="10" fillId="13" borderId="16" xfId="0" applyFont="1" applyFill="1" applyBorder="1" applyAlignment="1" applyProtection="1">
      <alignment horizontal="center" vertical="center" wrapText="1" shrinkToFit="1"/>
      <protection/>
    </xf>
    <xf numFmtId="0" fontId="10" fillId="13" borderId="17" xfId="0" applyFont="1" applyFill="1" applyBorder="1" applyAlignment="1" applyProtection="1">
      <alignment horizontal="center" vertical="center" wrapText="1" shrinkToFit="1"/>
      <protection/>
    </xf>
    <xf numFmtId="0" fontId="1" fillId="13" borderId="15" xfId="0" applyFont="1" applyFill="1" applyBorder="1" applyAlignment="1" applyProtection="1">
      <alignment horizontal="center" vertical="center" wrapText="1" shrinkToFit="1"/>
      <protection/>
    </xf>
    <xf numFmtId="0" fontId="1" fillId="13" borderId="16" xfId="0" applyFont="1" applyFill="1" applyBorder="1" applyAlignment="1" applyProtection="1">
      <alignment horizontal="center" vertical="center" wrapText="1" shrinkToFit="1"/>
      <protection/>
    </xf>
    <xf numFmtId="0" fontId="1" fillId="13" borderId="17" xfId="0" applyFont="1" applyFill="1" applyBorder="1" applyAlignment="1" applyProtection="1">
      <alignment horizontal="center" vertical="center" wrapText="1" shrinkToFit="1"/>
      <protection/>
    </xf>
    <xf numFmtId="0" fontId="12" fillId="13" borderId="15" xfId="0" applyFont="1" applyFill="1" applyBorder="1" applyAlignment="1" applyProtection="1">
      <alignment horizontal="center" vertical="center" wrapText="1" shrinkToFit="1"/>
      <protection/>
    </xf>
    <xf numFmtId="0" fontId="12" fillId="13" borderId="16" xfId="0" applyFont="1" applyFill="1" applyBorder="1" applyAlignment="1" applyProtection="1">
      <alignment horizontal="center" vertical="center" wrapText="1" shrinkToFit="1"/>
      <protection/>
    </xf>
    <xf numFmtId="0" fontId="12" fillId="13" borderId="17" xfId="0" applyFont="1" applyFill="1" applyBorder="1" applyAlignment="1" applyProtection="1">
      <alignment horizontal="center" vertical="center" wrapText="1" shrinkToFi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5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31"/>
  <sheetViews>
    <sheetView tabSelected="1" zoomScale="80" zoomScaleNormal="80" zoomScaleSheetLayoutView="50" zoomScalePageLayoutView="0" workbookViewId="0" topLeftCell="A1">
      <pane ySplit="9" topLeftCell="A10" activePane="bottomLeft" state="frozen"/>
      <selection pane="topLeft" activeCell="A1" sqref="A1"/>
      <selection pane="bottomLeft" activeCell="C14" sqref="C14"/>
    </sheetView>
  </sheetViews>
  <sheetFormatPr defaultColWidth="9.00390625" defaultRowHeight="12.75"/>
  <cols>
    <col min="1" max="1" width="78.50390625" style="0" customWidth="1"/>
    <col min="2" max="2" width="28.75390625" style="0" customWidth="1"/>
    <col min="3" max="3" width="13.75390625" style="0" customWidth="1"/>
    <col min="4" max="4" width="13.625" style="0" customWidth="1"/>
    <col min="5" max="5" width="14.625" style="0" customWidth="1"/>
    <col min="6" max="7" width="14.75390625" style="0" customWidth="1"/>
    <col min="8" max="8" width="14.00390625" style="0" customWidth="1"/>
    <col min="9" max="9" width="14.125" style="0" customWidth="1"/>
    <col min="10" max="10" width="13.75390625" style="0" customWidth="1"/>
    <col min="11" max="11" width="14.50390625" style="0" customWidth="1"/>
    <col min="12" max="12" width="13.75390625" style="0" customWidth="1"/>
    <col min="13" max="13" width="14.00390625" style="0" customWidth="1"/>
    <col min="14" max="14" width="14.125" style="0" customWidth="1"/>
    <col min="15" max="15" width="14.50390625" style="0" customWidth="1"/>
  </cols>
  <sheetData>
    <row r="2" spans="1:14" ht="19.5">
      <c r="A2" s="76" t="s">
        <v>261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24" ht="20.25" customHeight="1">
      <c r="A3" s="75" t="s">
        <v>263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15" ht="20.25" customHeight="1">
      <c r="A4" s="77" t="s">
        <v>256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21"/>
    </row>
    <row r="5" ht="12">
      <c r="A5" t="s">
        <v>107</v>
      </c>
    </row>
    <row r="6" spans="1:14" ht="17.25">
      <c r="A6" s="78" t="s">
        <v>111</v>
      </c>
      <c r="B6" s="78" t="s">
        <v>112</v>
      </c>
      <c r="C6" s="1" t="s">
        <v>113</v>
      </c>
      <c r="D6" s="2" t="s">
        <v>113</v>
      </c>
      <c r="E6" s="2" t="s">
        <v>114</v>
      </c>
      <c r="F6" s="82" t="s">
        <v>115</v>
      </c>
      <c r="G6" s="83"/>
      <c r="H6" s="83"/>
      <c r="I6" s="83"/>
      <c r="J6" s="83"/>
      <c r="K6" s="83"/>
      <c r="L6" s="83"/>
      <c r="M6" s="83"/>
      <c r="N6" s="84"/>
    </row>
    <row r="7" spans="1:14" ht="23.25" customHeight="1">
      <c r="A7" s="79"/>
      <c r="B7" s="79"/>
      <c r="C7" s="78">
        <v>2019</v>
      </c>
      <c r="D7" s="78">
        <v>2020</v>
      </c>
      <c r="E7" s="78">
        <v>2021</v>
      </c>
      <c r="F7" s="82">
        <v>2022</v>
      </c>
      <c r="G7" s="83"/>
      <c r="H7" s="84"/>
      <c r="I7" s="82">
        <v>2023</v>
      </c>
      <c r="J7" s="83"/>
      <c r="K7" s="84"/>
      <c r="L7" s="85">
        <v>2024</v>
      </c>
      <c r="M7" s="85"/>
      <c r="N7" s="86"/>
    </row>
    <row r="8" spans="1:14" ht="37.5" customHeight="1">
      <c r="A8" s="79"/>
      <c r="B8" s="79"/>
      <c r="C8" s="79"/>
      <c r="D8" s="79"/>
      <c r="E8" s="79"/>
      <c r="F8" s="1" t="s">
        <v>209</v>
      </c>
      <c r="G8" s="1" t="s">
        <v>208</v>
      </c>
      <c r="H8" s="1" t="s">
        <v>254</v>
      </c>
      <c r="I8" s="1" t="s">
        <v>209</v>
      </c>
      <c r="J8" s="1" t="s">
        <v>208</v>
      </c>
      <c r="K8" s="1" t="s">
        <v>254</v>
      </c>
      <c r="L8" s="1" t="s">
        <v>209</v>
      </c>
      <c r="M8" s="1" t="s">
        <v>208</v>
      </c>
      <c r="N8" s="1" t="s">
        <v>254</v>
      </c>
    </row>
    <row r="9" spans="1:14" ht="17.25">
      <c r="A9" s="80"/>
      <c r="B9" s="80"/>
      <c r="C9" s="81"/>
      <c r="D9" s="80"/>
      <c r="E9" s="80"/>
      <c r="F9" s="1" t="s">
        <v>210</v>
      </c>
      <c r="G9" s="1" t="s">
        <v>211</v>
      </c>
      <c r="H9" s="1" t="s">
        <v>255</v>
      </c>
      <c r="I9" s="1" t="s">
        <v>210</v>
      </c>
      <c r="J9" s="1" t="s">
        <v>211</v>
      </c>
      <c r="K9" s="1" t="s">
        <v>255</v>
      </c>
      <c r="L9" s="1" t="s">
        <v>210</v>
      </c>
      <c r="M9" s="1" t="s">
        <v>211</v>
      </c>
      <c r="N9" s="1" t="s">
        <v>255</v>
      </c>
    </row>
    <row r="10" spans="1:14" ht="18" customHeight="1">
      <c r="A10" s="87" t="s">
        <v>225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</row>
    <row r="11" spans="1:14" ht="34.5">
      <c r="A11" s="39" t="s">
        <v>222</v>
      </c>
      <c r="B11" s="40" t="s">
        <v>117</v>
      </c>
      <c r="C11" s="56">
        <v>329.7</v>
      </c>
      <c r="D11" s="56">
        <f>D14+D27+D100+D104</f>
        <v>427.09999999999997</v>
      </c>
      <c r="E11" s="56">
        <f aca="true" t="shared" si="0" ref="E11:N11">E14+E27+E100+E104</f>
        <v>485.90000000000003</v>
      </c>
      <c r="F11" s="56">
        <f t="shared" si="0"/>
        <v>509.09999999999997</v>
      </c>
      <c r="G11" s="56">
        <f t="shared" si="0"/>
        <v>522.5</v>
      </c>
      <c r="H11" s="56">
        <f t="shared" si="0"/>
        <v>522.5</v>
      </c>
      <c r="I11" s="56">
        <f t="shared" si="0"/>
        <v>553.8000000000001</v>
      </c>
      <c r="J11" s="56">
        <f t="shared" si="0"/>
        <v>563.9999999999999</v>
      </c>
      <c r="K11" s="56">
        <f t="shared" si="0"/>
        <v>563.9999999999999</v>
      </c>
      <c r="L11" s="56">
        <f t="shared" si="0"/>
        <v>593.9</v>
      </c>
      <c r="M11" s="56">
        <f t="shared" si="0"/>
        <v>612.5</v>
      </c>
      <c r="N11" s="56">
        <f t="shared" si="0"/>
        <v>612.5</v>
      </c>
    </row>
    <row r="12" spans="1:14" ht="36">
      <c r="A12" s="41" t="s">
        <v>118</v>
      </c>
      <c r="B12" s="40" t="s">
        <v>67</v>
      </c>
      <c r="C12" s="57">
        <v>101.46</v>
      </c>
      <c r="D12" s="55">
        <f>(D27*D29+D100*D102+D104*D106)/(D27+D100+D104)</f>
        <v>126.50890892062753</v>
      </c>
      <c r="E12" s="55">
        <f aca="true" t="shared" si="1" ref="E12:N12">(E27*E29+E100*E102+E104*E106)/(E27+E100+E104)</f>
        <v>105.26618645811895</v>
      </c>
      <c r="F12" s="55">
        <f t="shared" si="1"/>
        <v>101.39414653309764</v>
      </c>
      <c r="G12" s="55">
        <f t="shared" si="1"/>
        <v>99.35733971291866</v>
      </c>
      <c r="H12" s="55">
        <f t="shared" si="1"/>
        <v>96.78202870813399</v>
      </c>
      <c r="I12" s="55">
        <f t="shared" si="1"/>
        <v>101.8435355724088</v>
      </c>
      <c r="J12" s="55">
        <f t="shared" si="1"/>
        <v>98.06915425531916</v>
      </c>
      <c r="K12" s="55">
        <f t="shared" si="1"/>
        <v>96.28400709219859</v>
      </c>
      <c r="L12" s="55">
        <f t="shared" si="1"/>
        <v>101.0586462367402</v>
      </c>
      <c r="M12" s="55">
        <f t="shared" si="1"/>
        <v>98.98238367346936</v>
      </c>
      <c r="N12" s="55">
        <f t="shared" si="1"/>
        <v>95.95580081632652</v>
      </c>
    </row>
    <row r="13" spans="1:14" ht="18">
      <c r="A13" s="12" t="s">
        <v>119</v>
      </c>
      <c r="B13" s="13"/>
      <c r="C13" s="26"/>
      <c r="D13" s="27"/>
      <c r="E13" s="27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52.5">
      <c r="A14" s="36" t="s">
        <v>125</v>
      </c>
      <c r="B14" s="13" t="s">
        <v>117</v>
      </c>
      <c r="C14" s="26"/>
      <c r="D14" s="26"/>
      <c r="E14" s="26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27" customHeight="1">
      <c r="A15" s="15" t="s">
        <v>126</v>
      </c>
      <c r="B15" s="13" t="s">
        <v>116</v>
      </c>
      <c r="C15" s="26"/>
      <c r="D15" s="27"/>
      <c r="E15" s="27"/>
      <c r="F15" s="32"/>
      <c r="G15" s="32"/>
      <c r="H15" s="28"/>
      <c r="I15" s="28"/>
      <c r="J15" s="32"/>
      <c r="K15" s="32"/>
      <c r="L15" s="32"/>
      <c r="M15" s="32"/>
      <c r="N15" s="32"/>
    </row>
    <row r="16" spans="1:14" ht="36">
      <c r="A16" s="15" t="s">
        <v>127</v>
      </c>
      <c r="B16" s="13" t="s">
        <v>67</v>
      </c>
      <c r="C16" s="26"/>
      <c r="D16" s="27"/>
      <c r="E16" s="33"/>
      <c r="F16" s="28"/>
      <c r="G16" s="28"/>
      <c r="H16" s="28"/>
      <c r="I16" s="28"/>
      <c r="J16" s="28"/>
      <c r="K16" s="28"/>
      <c r="L16" s="28"/>
      <c r="M16" s="28"/>
      <c r="N16" s="28"/>
    </row>
    <row r="17" spans="1:14" ht="52.5">
      <c r="A17" s="36" t="s">
        <v>215</v>
      </c>
      <c r="B17" s="13" t="s">
        <v>117</v>
      </c>
      <c r="C17" s="26"/>
      <c r="D17" s="27"/>
      <c r="E17" s="27"/>
      <c r="F17" s="28"/>
      <c r="G17" s="28"/>
      <c r="H17" s="28"/>
      <c r="I17" s="28"/>
      <c r="J17" s="28"/>
      <c r="K17" s="28"/>
      <c r="L17" s="28"/>
      <c r="M17" s="28"/>
      <c r="N17" s="28"/>
    </row>
    <row r="18" spans="1:16" ht="30" customHeight="1">
      <c r="A18" s="15" t="s">
        <v>216</v>
      </c>
      <c r="B18" s="13" t="s">
        <v>116</v>
      </c>
      <c r="C18" s="26"/>
      <c r="D18" s="27"/>
      <c r="E18" s="27"/>
      <c r="F18" s="32"/>
      <c r="G18" s="32"/>
      <c r="H18" s="34"/>
      <c r="I18" s="34"/>
      <c r="J18" s="32"/>
      <c r="K18" s="32"/>
      <c r="L18" s="34"/>
      <c r="M18" s="34"/>
      <c r="N18" s="32"/>
      <c r="O18" s="31"/>
      <c r="P18" s="24"/>
    </row>
    <row r="19" spans="1:14" ht="36">
      <c r="A19" s="15" t="s">
        <v>217</v>
      </c>
      <c r="B19" s="13" t="s">
        <v>67</v>
      </c>
      <c r="C19" s="26"/>
      <c r="D19" s="27"/>
      <c r="E19" s="27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52.5">
      <c r="A20" s="36" t="s">
        <v>128</v>
      </c>
      <c r="B20" s="13" t="s">
        <v>117</v>
      </c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18">
      <c r="A21" s="15" t="s">
        <v>129</v>
      </c>
      <c r="B21" s="13" t="s">
        <v>116</v>
      </c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36">
      <c r="A22" s="15" t="s">
        <v>130</v>
      </c>
      <c r="B22" s="13" t="s">
        <v>67</v>
      </c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52.5">
      <c r="A23" s="36" t="s">
        <v>218</v>
      </c>
      <c r="B23" s="13" t="s">
        <v>117</v>
      </c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36">
      <c r="A24" s="15" t="s">
        <v>219</v>
      </c>
      <c r="B24" s="13" t="s">
        <v>116</v>
      </c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36">
      <c r="A25" s="15" t="s">
        <v>220</v>
      </c>
      <c r="B25" s="13" t="s">
        <v>67</v>
      </c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18">
      <c r="A26" s="12" t="s">
        <v>120</v>
      </c>
      <c r="B26" s="4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57" customHeight="1">
      <c r="A27" s="42" t="s">
        <v>131</v>
      </c>
      <c r="B27" s="43" t="s">
        <v>117</v>
      </c>
      <c r="C27" s="56">
        <v>259.8</v>
      </c>
      <c r="D27" s="56">
        <f aca="true" t="shared" si="2" ref="D27:N27">D30+D33+D36+D39+D42+D45+D48+D51+D54+D57+D60+D63+D66+D69+D72+D75+D78+D81+D84+D87+D90+D93+D96</f>
        <v>366</v>
      </c>
      <c r="E27" s="56">
        <f t="shared" si="2"/>
        <v>417.90000000000003</v>
      </c>
      <c r="F27" s="56">
        <f t="shared" si="2"/>
        <v>445.9</v>
      </c>
      <c r="G27" s="56">
        <f t="shared" si="2"/>
        <v>454.6</v>
      </c>
      <c r="H27" s="56">
        <f t="shared" si="2"/>
        <v>454.6</v>
      </c>
      <c r="I27" s="56">
        <f>I30+I33+I36+I39+I42+I45+I48+I51+I54+I57+I60+I63+I66+I69+I72+I75+I78+I81+I84+I87+I90+I93+I96</f>
        <v>487.90000000000003</v>
      </c>
      <c r="J27" s="56">
        <f t="shared" si="2"/>
        <v>495.09999999999997</v>
      </c>
      <c r="K27" s="56">
        <f t="shared" si="2"/>
        <v>495.09999999999997</v>
      </c>
      <c r="L27" s="56">
        <f t="shared" si="2"/>
        <v>526.8000000000001</v>
      </c>
      <c r="M27" s="56">
        <f t="shared" si="2"/>
        <v>542.5999999999999</v>
      </c>
      <c r="N27" s="56">
        <f t="shared" si="2"/>
        <v>542.5999999999999</v>
      </c>
    </row>
    <row r="28" spans="1:14" ht="36">
      <c r="A28" s="44" t="s">
        <v>132</v>
      </c>
      <c r="B28" s="43" t="s">
        <v>116</v>
      </c>
      <c r="C28" s="58">
        <v>96.8</v>
      </c>
      <c r="D28" s="59">
        <v>99.8</v>
      </c>
      <c r="E28" s="60">
        <v>110.8</v>
      </c>
      <c r="F28" s="61">
        <v>103</v>
      </c>
      <c r="G28" s="61">
        <v>102.9</v>
      </c>
      <c r="H28" s="60">
        <v>102.9</v>
      </c>
      <c r="I28" s="60">
        <v>104</v>
      </c>
      <c r="J28" s="61">
        <v>103.9</v>
      </c>
      <c r="K28" s="61">
        <v>103.9</v>
      </c>
      <c r="L28" s="61">
        <v>104.2</v>
      </c>
      <c r="M28" s="61">
        <v>104.2</v>
      </c>
      <c r="N28" s="61">
        <v>104.2</v>
      </c>
    </row>
    <row r="29" spans="1:14" ht="36">
      <c r="A29" s="44" t="s">
        <v>133</v>
      </c>
      <c r="B29" s="43" t="s">
        <v>67</v>
      </c>
      <c r="C29" s="57">
        <v>91.22</v>
      </c>
      <c r="D29" s="55">
        <f>(D30*D32+D66*D68+D33*D35)/(D30+D66+D33)</f>
        <v>133.69277322404375</v>
      </c>
      <c r="E29" s="55">
        <f aca="true" t="shared" si="3" ref="E29:N29">(E30*E32+E66*E68+E33*E35)/(E30+E66+E33)</f>
        <v>104.89413735343385</v>
      </c>
      <c r="F29" s="55">
        <f t="shared" si="3"/>
        <v>103.05016819914779</v>
      </c>
      <c r="G29" s="55">
        <f t="shared" si="3"/>
        <v>98.77021557413109</v>
      </c>
      <c r="H29" s="55">
        <f t="shared" si="3"/>
        <v>96.8805763308403</v>
      </c>
      <c r="I29" s="55">
        <f t="shared" si="3"/>
        <v>103.00196761631481</v>
      </c>
      <c r="J29" s="55">
        <f t="shared" si="3"/>
        <v>97.74167440921026</v>
      </c>
      <c r="K29" s="55">
        <f t="shared" si="3"/>
        <v>96.31583518481115</v>
      </c>
      <c r="L29" s="55">
        <f t="shared" si="3"/>
        <v>102.0084662110858</v>
      </c>
      <c r="M29" s="55">
        <f t="shared" si="3"/>
        <v>98.83765204570585</v>
      </c>
      <c r="N29" s="55">
        <f t="shared" si="3"/>
        <v>95.94445816439365</v>
      </c>
    </row>
    <row r="30" spans="1:14" ht="52.5">
      <c r="A30" s="36" t="s">
        <v>134</v>
      </c>
      <c r="B30" s="4" t="s">
        <v>117</v>
      </c>
      <c r="C30" s="56">
        <v>60.1</v>
      </c>
      <c r="D30" s="62">
        <f>ROUND(C30*D31*D32/10000,1)</f>
        <v>69.5</v>
      </c>
      <c r="E30" s="62">
        <f aca="true" t="shared" si="4" ref="E30:N30">ROUND(D30*E31*E32/10000,1)</f>
        <v>67.6</v>
      </c>
      <c r="F30" s="62">
        <f t="shared" si="4"/>
        <v>68.2</v>
      </c>
      <c r="G30" s="62">
        <f t="shared" si="4"/>
        <v>69.3</v>
      </c>
      <c r="H30" s="62">
        <f t="shared" si="4"/>
        <v>69.3</v>
      </c>
      <c r="I30" s="62">
        <f t="shared" si="4"/>
        <v>68.8</v>
      </c>
      <c r="J30" s="62">
        <f t="shared" si="4"/>
        <v>70.7</v>
      </c>
      <c r="K30" s="62">
        <f t="shared" si="4"/>
        <v>70.7</v>
      </c>
      <c r="L30" s="62">
        <f t="shared" si="4"/>
        <v>70.2</v>
      </c>
      <c r="M30" s="62">
        <f t="shared" si="4"/>
        <v>72.3</v>
      </c>
      <c r="N30" s="62">
        <f t="shared" si="4"/>
        <v>72.3</v>
      </c>
    </row>
    <row r="31" spans="1:14" ht="18">
      <c r="A31" s="15" t="s">
        <v>135</v>
      </c>
      <c r="B31" s="4" t="s">
        <v>116</v>
      </c>
      <c r="C31" s="58">
        <v>101.6</v>
      </c>
      <c r="D31" s="59">
        <v>106.5</v>
      </c>
      <c r="E31" s="60">
        <v>109.4</v>
      </c>
      <c r="F31" s="61">
        <v>103.6</v>
      </c>
      <c r="G31" s="61">
        <v>103.2</v>
      </c>
      <c r="H31" s="61">
        <v>103.2</v>
      </c>
      <c r="I31" s="61">
        <v>104.3</v>
      </c>
      <c r="J31" s="61">
        <v>103.8</v>
      </c>
      <c r="K31" s="61">
        <v>103.8</v>
      </c>
      <c r="L31" s="61">
        <v>104.4</v>
      </c>
      <c r="M31" s="61">
        <v>104.2</v>
      </c>
      <c r="N31" s="61">
        <v>104.2</v>
      </c>
    </row>
    <row r="32" spans="1:14" ht="36">
      <c r="A32" s="15" t="s">
        <v>136</v>
      </c>
      <c r="B32" s="4" t="s">
        <v>67</v>
      </c>
      <c r="C32" s="58">
        <v>102</v>
      </c>
      <c r="D32" s="59">
        <v>108.6</v>
      </c>
      <c r="E32" s="59">
        <v>88.85</v>
      </c>
      <c r="F32" s="59">
        <v>97.4</v>
      </c>
      <c r="G32" s="59">
        <v>98.4</v>
      </c>
      <c r="H32" s="59">
        <v>96.9</v>
      </c>
      <c r="I32" s="59">
        <v>95.2</v>
      </c>
      <c r="J32" s="59">
        <v>98.93</v>
      </c>
      <c r="K32" s="59">
        <v>96.3</v>
      </c>
      <c r="L32" s="59">
        <v>95.1</v>
      </c>
      <c r="M32" s="59">
        <v>98.8</v>
      </c>
      <c r="N32" s="59">
        <v>95.91</v>
      </c>
    </row>
    <row r="33" spans="1:14" ht="52.5">
      <c r="A33" s="36" t="s">
        <v>137</v>
      </c>
      <c r="B33" s="13" t="s">
        <v>117</v>
      </c>
      <c r="C33" s="56">
        <v>199.2</v>
      </c>
      <c r="D33" s="62">
        <f>ROUND(C33*D34*D35/10000,1)</f>
        <v>296.3</v>
      </c>
      <c r="E33" s="62">
        <f aca="true" t="shared" si="5" ref="E33:N33">ROUND(D33*E34*E35/10000,1)</f>
        <v>350</v>
      </c>
      <c r="F33" s="62">
        <f t="shared" si="5"/>
        <v>377.5</v>
      </c>
      <c r="G33" s="62">
        <f t="shared" si="5"/>
        <v>385</v>
      </c>
      <c r="H33" s="62">
        <f t="shared" si="5"/>
        <v>385</v>
      </c>
      <c r="I33" s="62">
        <f t="shared" si="5"/>
        <v>418.8</v>
      </c>
      <c r="J33" s="62">
        <f t="shared" si="5"/>
        <v>424</v>
      </c>
      <c r="K33" s="62">
        <f t="shared" si="5"/>
        <v>424</v>
      </c>
      <c r="L33" s="62">
        <f t="shared" si="5"/>
        <v>456.4</v>
      </c>
      <c r="M33" s="62">
        <f t="shared" si="5"/>
        <v>470</v>
      </c>
      <c r="N33" s="62">
        <f t="shared" si="5"/>
        <v>470</v>
      </c>
    </row>
    <row r="34" spans="1:14" ht="18">
      <c r="A34" s="15" t="s">
        <v>138</v>
      </c>
      <c r="B34" s="13" t="s">
        <v>116</v>
      </c>
      <c r="C34" s="58">
        <v>101.6</v>
      </c>
      <c r="D34" s="59">
        <v>106.5</v>
      </c>
      <c r="E34" s="59">
        <v>109.4</v>
      </c>
      <c r="F34" s="59">
        <v>103.6</v>
      </c>
      <c r="G34" s="59">
        <v>103.2</v>
      </c>
      <c r="H34" s="59">
        <v>103.2</v>
      </c>
      <c r="I34" s="59">
        <v>104.3</v>
      </c>
      <c r="J34" s="59">
        <v>103.8</v>
      </c>
      <c r="K34" s="59">
        <v>103.8</v>
      </c>
      <c r="L34" s="59">
        <v>104.4</v>
      </c>
      <c r="M34" s="59">
        <v>104.2</v>
      </c>
      <c r="N34" s="59">
        <v>104.2</v>
      </c>
    </row>
    <row r="35" spans="1:14" ht="36">
      <c r="A35" s="15" t="s">
        <v>139</v>
      </c>
      <c r="B35" s="13" t="s">
        <v>67</v>
      </c>
      <c r="C35" s="58">
        <v>88.2</v>
      </c>
      <c r="D35" s="59">
        <v>139.65</v>
      </c>
      <c r="E35" s="59">
        <v>107.98</v>
      </c>
      <c r="F35" s="59">
        <v>104.1</v>
      </c>
      <c r="G35" s="59">
        <v>98.82</v>
      </c>
      <c r="H35" s="59">
        <v>96.89</v>
      </c>
      <c r="I35" s="59">
        <v>104.3</v>
      </c>
      <c r="J35" s="59">
        <v>97.53</v>
      </c>
      <c r="K35" s="59">
        <v>96.33</v>
      </c>
      <c r="L35" s="59">
        <v>103.1</v>
      </c>
      <c r="M35" s="59">
        <v>98.83</v>
      </c>
      <c r="N35" s="59">
        <v>95.96</v>
      </c>
    </row>
    <row r="36" spans="1:14" ht="52.5">
      <c r="A36" s="36" t="s">
        <v>140</v>
      </c>
      <c r="B36" s="13" t="s">
        <v>117</v>
      </c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8">
      <c r="A37" s="15" t="s">
        <v>141</v>
      </c>
      <c r="B37" s="13" t="s">
        <v>116</v>
      </c>
      <c r="C37" s="26"/>
      <c r="D37" s="27"/>
      <c r="E37" s="30"/>
      <c r="F37" s="35"/>
      <c r="G37" s="35"/>
      <c r="H37" s="35"/>
      <c r="I37" s="35"/>
      <c r="J37" s="35"/>
      <c r="K37" s="30"/>
      <c r="L37" s="35"/>
      <c r="M37" s="35"/>
      <c r="N37" s="30"/>
    </row>
    <row r="38" spans="1:14" ht="18">
      <c r="A38" s="15" t="s">
        <v>142</v>
      </c>
      <c r="B38" s="13" t="s">
        <v>116</v>
      </c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ht="52.5">
      <c r="A39" s="36" t="s">
        <v>143</v>
      </c>
      <c r="B39" s="13" t="s">
        <v>117</v>
      </c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1:14" ht="18">
      <c r="A40" s="15" t="s">
        <v>144</v>
      </c>
      <c r="B40" s="13" t="s">
        <v>116</v>
      </c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36">
      <c r="A41" s="15" t="s">
        <v>145</v>
      </c>
      <c r="B41" s="13" t="s">
        <v>67</v>
      </c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ht="52.5">
      <c r="A42" s="36" t="s">
        <v>146</v>
      </c>
      <c r="B42" s="4" t="s">
        <v>117</v>
      </c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ht="18">
      <c r="A43" s="15" t="s">
        <v>147</v>
      </c>
      <c r="B43" s="4" t="s">
        <v>116</v>
      </c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ht="36">
      <c r="A44" s="15" t="s">
        <v>148</v>
      </c>
      <c r="B44" s="4" t="s">
        <v>67</v>
      </c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ht="87">
      <c r="A45" s="36" t="s">
        <v>149</v>
      </c>
      <c r="B45" s="4" t="s">
        <v>117</v>
      </c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ht="54">
      <c r="A46" s="15" t="s">
        <v>150</v>
      </c>
      <c r="B46" s="4" t="s">
        <v>116</v>
      </c>
      <c r="C46" s="26"/>
      <c r="D46" s="27"/>
      <c r="E46" s="30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54">
      <c r="A47" s="15" t="s">
        <v>151</v>
      </c>
      <c r="B47" s="4" t="s">
        <v>116</v>
      </c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ht="52.5">
      <c r="A48" s="36" t="s">
        <v>152</v>
      </c>
      <c r="B48" s="4" t="s">
        <v>117</v>
      </c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1:14" ht="36">
      <c r="A49" s="15" t="s">
        <v>153</v>
      </c>
      <c r="B49" s="4" t="s">
        <v>116</v>
      </c>
      <c r="C49" s="26"/>
      <c r="D49" s="27"/>
      <c r="E49" s="30"/>
      <c r="F49" s="35"/>
      <c r="G49" s="35"/>
      <c r="H49" s="35"/>
      <c r="I49" s="35"/>
      <c r="J49" s="35"/>
      <c r="K49" s="35"/>
      <c r="L49" s="35"/>
      <c r="M49" s="35"/>
      <c r="N49" s="30"/>
    </row>
    <row r="50" spans="1:14" ht="36">
      <c r="A50" s="15" t="s">
        <v>154</v>
      </c>
      <c r="B50" s="4" t="s">
        <v>67</v>
      </c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 ht="69.75">
      <c r="A51" s="36" t="s">
        <v>155</v>
      </c>
      <c r="B51" s="13" t="s">
        <v>117</v>
      </c>
      <c r="C51" s="26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1:14" ht="36">
      <c r="A52" s="15" t="s">
        <v>156</v>
      </c>
      <c r="B52" s="13" t="s">
        <v>116</v>
      </c>
      <c r="C52" s="26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ht="36">
      <c r="A53" s="15" t="s">
        <v>157</v>
      </c>
      <c r="B53" s="13" t="s">
        <v>67</v>
      </c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1:14" ht="52.5">
      <c r="A54" s="36" t="s">
        <v>158</v>
      </c>
      <c r="B54" s="4" t="s">
        <v>117</v>
      </c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5" ht="18">
      <c r="A55" s="15" t="s">
        <v>159</v>
      </c>
      <c r="B55" s="4" t="s">
        <v>116</v>
      </c>
      <c r="C55" s="26"/>
      <c r="D55" s="27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25"/>
    </row>
    <row r="56" spans="1:14" ht="36">
      <c r="A56" s="15" t="s">
        <v>160</v>
      </c>
      <c r="B56" s="4" t="s">
        <v>67</v>
      </c>
      <c r="C56" s="26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4" ht="52.5">
      <c r="A57" s="36" t="s">
        <v>161</v>
      </c>
      <c r="B57" s="4" t="s">
        <v>117</v>
      </c>
      <c r="C57" s="26"/>
      <c r="D57" s="27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36">
      <c r="A58" s="15" t="s">
        <v>162</v>
      </c>
      <c r="B58" s="4" t="s">
        <v>116</v>
      </c>
      <c r="C58" s="26"/>
      <c r="D58" s="27"/>
      <c r="E58" s="30"/>
      <c r="F58" s="35"/>
      <c r="G58" s="35"/>
      <c r="H58" s="35"/>
      <c r="I58" s="35"/>
      <c r="J58" s="35"/>
      <c r="K58" s="35"/>
      <c r="L58" s="35"/>
      <c r="M58" s="35"/>
      <c r="N58" s="35"/>
    </row>
    <row r="59" spans="1:14" ht="36">
      <c r="A59" s="15" t="s">
        <v>163</v>
      </c>
      <c r="B59" s="4" t="s">
        <v>67</v>
      </c>
      <c r="C59" s="26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1:14" ht="69.75">
      <c r="A60" s="36" t="s">
        <v>164</v>
      </c>
      <c r="B60" s="13" t="s">
        <v>117</v>
      </c>
      <c r="C60" s="26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1:14" ht="36">
      <c r="A61" s="15" t="s">
        <v>165</v>
      </c>
      <c r="B61" s="13" t="s">
        <v>116</v>
      </c>
      <c r="C61" s="26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1:14" ht="36">
      <c r="A62" s="15" t="s">
        <v>166</v>
      </c>
      <c r="B62" s="13" t="s">
        <v>67</v>
      </c>
      <c r="C62" s="26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1:14" ht="52.5">
      <c r="A63" s="36" t="s">
        <v>167</v>
      </c>
      <c r="B63" s="4" t="s">
        <v>117</v>
      </c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1:14" ht="36">
      <c r="A64" s="15" t="s">
        <v>168</v>
      </c>
      <c r="B64" s="4" t="s">
        <v>116</v>
      </c>
      <c r="C64" s="26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1:14" ht="36">
      <c r="A65" s="15" t="s">
        <v>169</v>
      </c>
      <c r="B65" s="4" t="s">
        <v>116</v>
      </c>
      <c r="C65" s="26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52.5">
      <c r="A66" s="36" t="s">
        <v>170</v>
      </c>
      <c r="B66" s="4" t="s">
        <v>117</v>
      </c>
      <c r="C66" s="56">
        <v>0.5</v>
      </c>
      <c r="D66" s="62">
        <f>ROUND(C66*D67*D68/10000,1)</f>
        <v>0.2</v>
      </c>
      <c r="E66" s="62">
        <f aca="true" t="shared" si="6" ref="E66:N66">ROUND(D66*E67*E68/10000,1)</f>
        <v>0.3</v>
      </c>
      <c r="F66" s="62">
        <f t="shared" si="6"/>
        <v>0.2</v>
      </c>
      <c r="G66" s="62">
        <f t="shared" si="6"/>
        <v>0.3</v>
      </c>
      <c r="H66" s="62">
        <f t="shared" si="6"/>
        <v>0.3</v>
      </c>
      <c r="I66" s="62">
        <f t="shared" si="6"/>
        <v>0.3</v>
      </c>
      <c r="J66" s="62">
        <f t="shared" si="6"/>
        <v>0.4</v>
      </c>
      <c r="K66" s="62">
        <f t="shared" si="6"/>
        <v>0.4</v>
      </c>
      <c r="L66" s="62">
        <f t="shared" si="6"/>
        <v>0.2</v>
      </c>
      <c r="M66" s="62">
        <f t="shared" si="6"/>
        <v>0.3</v>
      </c>
      <c r="N66" s="62">
        <f t="shared" si="6"/>
        <v>0.3</v>
      </c>
    </row>
    <row r="67" spans="1:14" ht="36">
      <c r="A67" s="15" t="s">
        <v>171</v>
      </c>
      <c r="B67" s="4" t="s">
        <v>116</v>
      </c>
      <c r="C67" s="58">
        <v>95</v>
      </c>
      <c r="D67" s="59">
        <v>108.2</v>
      </c>
      <c r="E67" s="60">
        <v>104.2</v>
      </c>
      <c r="F67" s="61">
        <v>103.9</v>
      </c>
      <c r="G67" s="61">
        <v>103.9</v>
      </c>
      <c r="H67" s="61">
        <v>103.9</v>
      </c>
      <c r="I67" s="61">
        <v>104</v>
      </c>
      <c r="J67" s="61">
        <v>104.1</v>
      </c>
      <c r="K67" s="61">
        <v>104.1</v>
      </c>
      <c r="L67" s="61">
        <v>104.3</v>
      </c>
      <c r="M67" s="61">
        <v>104.3</v>
      </c>
      <c r="N67" s="60">
        <v>104.3</v>
      </c>
    </row>
    <row r="68" spans="1:14" ht="36">
      <c r="A68" s="15" t="s">
        <v>172</v>
      </c>
      <c r="B68" s="4" t="s">
        <v>67</v>
      </c>
      <c r="C68" s="58">
        <v>7.2</v>
      </c>
      <c r="D68" s="59">
        <v>27.8</v>
      </c>
      <c r="E68" s="59">
        <v>120</v>
      </c>
      <c r="F68" s="59">
        <v>48.2</v>
      </c>
      <c r="G68" s="59">
        <v>120.4</v>
      </c>
      <c r="H68" s="59">
        <v>80.3</v>
      </c>
      <c r="I68" s="59">
        <v>80.2</v>
      </c>
      <c r="J68" s="59">
        <v>112.08</v>
      </c>
      <c r="K68" s="59">
        <v>84.1</v>
      </c>
      <c r="L68" s="59">
        <v>36</v>
      </c>
      <c r="M68" s="59">
        <v>119.9</v>
      </c>
      <c r="N68" s="59">
        <v>79.9</v>
      </c>
    </row>
    <row r="69" spans="1:14" ht="52.5">
      <c r="A69" s="36" t="s">
        <v>173</v>
      </c>
      <c r="B69" s="4" t="s">
        <v>117</v>
      </c>
      <c r="C69" s="26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8">
      <c r="A70" s="15" t="s">
        <v>174</v>
      </c>
      <c r="B70" s="4" t="s">
        <v>116</v>
      </c>
      <c r="C70" s="26"/>
      <c r="D70" s="27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ht="36">
      <c r="A71" s="15" t="s">
        <v>175</v>
      </c>
      <c r="B71" s="4" t="s">
        <v>67</v>
      </c>
      <c r="C71" s="26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69.75">
      <c r="A72" s="36" t="s">
        <v>176</v>
      </c>
      <c r="B72" s="13" t="s">
        <v>117</v>
      </c>
      <c r="C72" s="26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1:14" ht="36">
      <c r="A73" s="15" t="s">
        <v>177</v>
      </c>
      <c r="B73" s="13" t="s">
        <v>116</v>
      </c>
      <c r="C73" s="26"/>
      <c r="D73" s="27"/>
      <c r="E73" s="30"/>
      <c r="F73" s="35"/>
      <c r="G73" s="35"/>
      <c r="H73" s="30"/>
      <c r="I73" s="30"/>
      <c r="J73" s="35"/>
      <c r="K73" s="30"/>
      <c r="L73" s="35"/>
      <c r="M73" s="35"/>
      <c r="N73" s="30"/>
    </row>
    <row r="74" spans="1:14" ht="36">
      <c r="A74" s="15" t="s">
        <v>178</v>
      </c>
      <c r="B74" s="13" t="s">
        <v>67</v>
      </c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52.5">
      <c r="A75" s="36" t="s">
        <v>179</v>
      </c>
      <c r="B75" s="13" t="s">
        <v>117</v>
      </c>
      <c r="C75" s="26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1:14" ht="36">
      <c r="A76" s="15" t="s">
        <v>180</v>
      </c>
      <c r="B76" s="13" t="s">
        <v>116</v>
      </c>
      <c r="C76" s="26"/>
      <c r="D76" s="27"/>
      <c r="E76" s="30"/>
      <c r="F76" s="35"/>
      <c r="G76" s="35"/>
      <c r="H76" s="35"/>
      <c r="I76" s="35"/>
      <c r="J76" s="35"/>
      <c r="K76" s="35"/>
      <c r="L76" s="35"/>
      <c r="M76" s="35"/>
      <c r="N76" s="35"/>
    </row>
    <row r="77" spans="1:14" ht="36">
      <c r="A77" s="15" t="s">
        <v>181</v>
      </c>
      <c r="B77" s="13" t="s">
        <v>67</v>
      </c>
      <c r="C77" s="26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</row>
    <row r="78" spans="1:14" ht="52.5">
      <c r="A78" s="36" t="s">
        <v>182</v>
      </c>
      <c r="B78" s="4" t="s">
        <v>117</v>
      </c>
      <c r="C78" s="26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</row>
    <row r="79" spans="1:14" ht="36">
      <c r="A79" s="15" t="s">
        <v>183</v>
      </c>
      <c r="B79" s="4" t="s">
        <v>116</v>
      </c>
      <c r="C79" s="26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1:14" ht="36">
      <c r="A80" s="15" t="s">
        <v>184</v>
      </c>
      <c r="B80" s="4" t="s">
        <v>67</v>
      </c>
      <c r="C80" s="26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</row>
    <row r="81" spans="1:14" ht="69.75">
      <c r="A81" s="36" t="s">
        <v>185</v>
      </c>
      <c r="B81" s="4" t="s">
        <v>117</v>
      </c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</row>
    <row r="82" spans="1:14" ht="36">
      <c r="A82" s="15" t="s">
        <v>186</v>
      </c>
      <c r="B82" s="4" t="s">
        <v>116</v>
      </c>
      <c r="C82" s="26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</row>
    <row r="83" spans="1:14" ht="36">
      <c r="A83" s="15" t="s">
        <v>187</v>
      </c>
      <c r="B83" s="4" t="s">
        <v>67</v>
      </c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</row>
    <row r="84" spans="1:14" ht="69.75">
      <c r="A84" s="36" t="s">
        <v>188</v>
      </c>
      <c r="B84" s="13" t="s">
        <v>117</v>
      </c>
      <c r="C84" s="26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</row>
    <row r="85" spans="1:14" ht="36">
      <c r="A85" s="15" t="s">
        <v>189</v>
      </c>
      <c r="B85" s="13" t="s">
        <v>116</v>
      </c>
      <c r="C85" s="26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</row>
    <row r="86" spans="1:14" ht="36">
      <c r="A86" s="15" t="s">
        <v>190</v>
      </c>
      <c r="B86" s="13" t="s">
        <v>67</v>
      </c>
      <c r="C86" s="26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1:14" ht="52.5">
      <c r="A87" s="36" t="s">
        <v>191</v>
      </c>
      <c r="B87" s="13" t="s">
        <v>117</v>
      </c>
      <c r="C87" s="26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</row>
    <row r="88" spans="1:14" ht="36">
      <c r="A88" s="15" t="s">
        <v>192</v>
      </c>
      <c r="B88" s="13" t="s">
        <v>116</v>
      </c>
      <c r="C88" s="26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</row>
    <row r="89" spans="1:14" ht="36">
      <c r="A89" s="15" t="s">
        <v>193</v>
      </c>
      <c r="B89" s="13" t="s">
        <v>67</v>
      </c>
      <c r="C89" s="26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</row>
    <row r="90" spans="1:14" ht="52.5">
      <c r="A90" s="36" t="s">
        <v>194</v>
      </c>
      <c r="B90" s="13" t="s">
        <v>117</v>
      </c>
      <c r="C90" s="26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</row>
    <row r="91" spans="1:14" ht="18">
      <c r="A91" s="15" t="s">
        <v>195</v>
      </c>
      <c r="B91" s="13" t="s">
        <v>116</v>
      </c>
      <c r="C91" s="26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</row>
    <row r="92" spans="1:14" ht="36">
      <c r="A92" s="15" t="s">
        <v>196</v>
      </c>
      <c r="B92" s="13" t="s">
        <v>67</v>
      </c>
      <c r="C92" s="26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</row>
    <row r="93" spans="1:14" ht="52.5">
      <c r="A93" s="36" t="s">
        <v>197</v>
      </c>
      <c r="B93" s="13" t="s">
        <v>117</v>
      </c>
      <c r="C93" s="26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1:14" ht="18">
      <c r="A94" s="15" t="s">
        <v>198</v>
      </c>
      <c r="B94" s="13" t="s">
        <v>116</v>
      </c>
      <c r="C94" s="26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</row>
    <row r="95" spans="1:14" ht="36">
      <c r="A95" s="15" t="s">
        <v>199</v>
      </c>
      <c r="B95" s="13" t="s">
        <v>67</v>
      </c>
      <c r="C95" s="26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</row>
    <row r="96" spans="1:14" ht="52.5">
      <c r="A96" s="36" t="s">
        <v>200</v>
      </c>
      <c r="B96" s="13" t="s">
        <v>117</v>
      </c>
      <c r="C96" s="26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ht="36">
      <c r="A97" s="15" t="s">
        <v>201</v>
      </c>
      <c r="B97" s="13" t="s">
        <v>116</v>
      </c>
      <c r="C97" s="26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ht="36">
      <c r="A98" s="15" t="s">
        <v>202</v>
      </c>
      <c r="B98" s="13" t="s">
        <v>67</v>
      </c>
      <c r="C98" s="26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ht="34.5">
      <c r="A99" s="12" t="s">
        <v>203</v>
      </c>
      <c r="B99" s="4"/>
      <c r="C99" s="26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1:14" ht="69.75">
      <c r="A100" s="36" t="s">
        <v>212</v>
      </c>
      <c r="B100" s="4" t="s">
        <v>117</v>
      </c>
      <c r="C100" s="56">
        <v>57.5</v>
      </c>
      <c r="D100" s="62">
        <f>ROUND(C100*D101*D102/10000,1)</f>
        <v>46.9</v>
      </c>
      <c r="E100" s="62">
        <f aca="true" t="shared" si="7" ref="E100:N100">ROUND(D100*E101*E102/10000,1)</f>
        <v>54.3</v>
      </c>
      <c r="F100" s="62">
        <f t="shared" si="7"/>
        <v>48.7</v>
      </c>
      <c r="G100" s="62">
        <f t="shared" si="7"/>
        <v>52.8</v>
      </c>
      <c r="H100" s="62">
        <f t="shared" si="7"/>
        <v>52.8</v>
      </c>
      <c r="I100" s="62">
        <f t="shared" si="7"/>
        <v>51.2</v>
      </c>
      <c r="J100" s="62">
        <f t="shared" si="7"/>
        <v>53.5</v>
      </c>
      <c r="K100" s="62">
        <f t="shared" si="7"/>
        <v>53.5</v>
      </c>
      <c r="L100" s="62">
        <f t="shared" si="7"/>
        <v>51.8</v>
      </c>
      <c r="M100" s="62">
        <f t="shared" si="7"/>
        <v>54.2</v>
      </c>
      <c r="N100" s="62">
        <f t="shared" si="7"/>
        <v>54.2</v>
      </c>
    </row>
    <row r="101" spans="1:14" ht="36">
      <c r="A101" s="15" t="s">
        <v>213</v>
      </c>
      <c r="B101" s="4" t="s">
        <v>116</v>
      </c>
      <c r="C101" s="58">
        <v>101</v>
      </c>
      <c r="D101" s="59">
        <v>103</v>
      </c>
      <c r="E101" s="60">
        <v>104</v>
      </c>
      <c r="F101" s="61">
        <v>104</v>
      </c>
      <c r="G101" s="61">
        <v>104</v>
      </c>
      <c r="H101" s="60">
        <v>104</v>
      </c>
      <c r="I101" s="60">
        <v>104</v>
      </c>
      <c r="J101" s="61">
        <v>104</v>
      </c>
      <c r="K101" s="60">
        <v>104</v>
      </c>
      <c r="L101" s="61">
        <v>104</v>
      </c>
      <c r="M101" s="61">
        <v>104</v>
      </c>
      <c r="N101" s="60">
        <v>104</v>
      </c>
    </row>
    <row r="102" spans="1:14" ht="36">
      <c r="A102" s="15" t="s">
        <v>214</v>
      </c>
      <c r="B102" s="4" t="s">
        <v>67</v>
      </c>
      <c r="C102" s="58">
        <v>148</v>
      </c>
      <c r="D102" s="59">
        <v>79.2</v>
      </c>
      <c r="E102" s="59">
        <v>111.3</v>
      </c>
      <c r="F102" s="59">
        <v>86.2</v>
      </c>
      <c r="G102" s="59">
        <v>104.2</v>
      </c>
      <c r="H102" s="59">
        <v>96.1</v>
      </c>
      <c r="I102" s="59">
        <v>93.2</v>
      </c>
      <c r="J102" s="59">
        <v>100.4</v>
      </c>
      <c r="K102" s="59">
        <v>96.1</v>
      </c>
      <c r="L102" s="59">
        <v>93.1</v>
      </c>
      <c r="M102" s="59">
        <v>100.6</v>
      </c>
      <c r="N102" s="59">
        <v>96.1</v>
      </c>
    </row>
    <row r="103" spans="1:14" ht="34.5">
      <c r="A103" s="12" t="s">
        <v>207</v>
      </c>
      <c r="B103" s="4"/>
      <c r="C103" s="26"/>
      <c r="D103" s="27"/>
      <c r="E103" s="27" t="s">
        <v>264</v>
      </c>
      <c r="F103" s="27"/>
      <c r="G103" s="27"/>
      <c r="H103" s="27"/>
      <c r="I103" s="27"/>
      <c r="J103" s="27"/>
      <c r="K103" s="27"/>
      <c r="L103" s="27"/>
      <c r="M103" s="27"/>
      <c r="N103" s="27"/>
    </row>
    <row r="104" spans="1:14" ht="69.75">
      <c r="A104" s="36" t="s">
        <v>204</v>
      </c>
      <c r="B104" s="4" t="s">
        <v>117</v>
      </c>
      <c r="C104" s="56">
        <v>12.4</v>
      </c>
      <c r="D104" s="62">
        <f>ROUND(C104*D105*D106/10000,1)</f>
        <v>14.2</v>
      </c>
      <c r="E104" s="62">
        <f aca="true" t="shared" si="8" ref="E104:N104">ROUND(D104*E105*E106/10000,1)</f>
        <v>13.7</v>
      </c>
      <c r="F104" s="62">
        <f t="shared" si="8"/>
        <v>14.5</v>
      </c>
      <c r="G104" s="62">
        <f t="shared" si="8"/>
        <v>15.1</v>
      </c>
      <c r="H104" s="62">
        <f t="shared" si="8"/>
        <v>15.1</v>
      </c>
      <c r="I104" s="62">
        <f t="shared" si="8"/>
        <v>14.7</v>
      </c>
      <c r="J104" s="62">
        <f t="shared" si="8"/>
        <v>15.4</v>
      </c>
      <c r="K104" s="62">
        <f t="shared" si="8"/>
        <v>15.4</v>
      </c>
      <c r="L104" s="62">
        <f t="shared" si="8"/>
        <v>15.3</v>
      </c>
      <c r="M104" s="62">
        <f t="shared" si="8"/>
        <v>15.7</v>
      </c>
      <c r="N104" s="62">
        <f t="shared" si="8"/>
        <v>15.7</v>
      </c>
    </row>
    <row r="105" spans="1:14" ht="54">
      <c r="A105" s="15" t="s">
        <v>205</v>
      </c>
      <c r="B105" s="4" t="s">
        <v>116</v>
      </c>
      <c r="C105" s="58">
        <v>100.3</v>
      </c>
      <c r="D105" s="59">
        <v>117</v>
      </c>
      <c r="E105" s="59">
        <v>103.8</v>
      </c>
      <c r="F105" s="59">
        <v>104</v>
      </c>
      <c r="G105" s="59">
        <v>104</v>
      </c>
      <c r="H105" s="59">
        <v>104</v>
      </c>
      <c r="I105" s="59">
        <v>104</v>
      </c>
      <c r="J105" s="59">
        <v>104</v>
      </c>
      <c r="K105" s="59">
        <v>104</v>
      </c>
      <c r="L105" s="59">
        <v>104</v>
      </c>
      <c r="M105" s="59">
        <v>104</v>
      </c>
      <c r="N105" s="59">
        <v>104</v>
      </c>
    </row>
    <row r="106" spans="1:14" ht="54">
      <c r="A106" s="15" t="s">
        <v>206</v>
      </c>
      <c r="B106" s="4" t="s">
        <v>67</v>
      </c>
      <c r="C106" s="58">
        <v>100.1</v>
      </c>
      <c r="D106" s="59">
        <v>97.6</v>
      </c>
      <c r="E106" s="59">
        <v>92.7</v>
      </c>
      <c r="F106" s="59">
        <v>101.5</v>
      </c>
      <c r="G106" s="59">
        <v>100.1</v>
      </c>
      <c r="H106" s="59">
        <v>96.2</v>
      </c>
      <c r="I106" s="59">
        <v>93.5</v>
      </c>
      <c r="J106" s="59">
        <v>100.5</v>
      </c>
      <c r="K106" s="59">
        <v>95.9</v>
      </c>
      <c r="L106" s="59">
        <v>95.3</v>
      </c>
      <c r="M106" s="59">
        <v>98.4</v>
      </c>
      <c r="N106" s="59">
        <v>95.85</v>
      </c>
    </row>
    <row r="107" spans="1:14" ht="18" customHeight="1">
      <c r="A107" s="87" t="s">
        <v>226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9"/>
    </row>
    <row r="108" spans="1:14" ht="18">
      <c r="A108" s="9" t="s">
        <v>0</v>
      </c>
      <c r="B108" s="7" t="s">
        <v>1</v>
      </c>
      <c r="C108" s="63">
        <v>3298.08</v>
      </c>
      <c r="D108" s="63">
        <f>D112+D115</f>
        <v>3341.1000000000004</v>
      </c>
      <c r="E108" s="63">
        <f aca="true" t="shared" si="9" ref="E108:N108">E112+E115</f>
        <v>3409.9</v>
      </c>
      <c r="F108" s="63">
        <f t="shared" si="9"/>
        <v>3460.8</v>
      </c>
      <c r="G108" s="63">
        <f t="shared" si="9"/>
        <v>3469.6</v>
      </c>
      <c r="H108" s="63">
        <f t="shared" si="9"/>
        <v>3470.2999999999997</v>
      </c>
      <c r="I108" s="63">
        <f t="shared" si="9"/>
        <v>3509.5</v>
      </c>
      <c r="J108" s="63">
        <f t="shared" si="9"/>
        <v>3524.3</v>
      </c>
      <c r="K108" s="63">
        <f t="shared" si="9"/>
        <v>3528</v>
      </c>
      <c r="L108" s="63">
        <f t="shared" si="9"/>
        <v>3575.8</v>
      </c>
      <c r="M108" s="63">
        <f t="shared" si="9"/>
        <v>3586.8</v>
      </c>
      <c r="N108" s="63">
        <f t="shared" si="9"/>
        <v>3588.8</v>
      </c>
    </row>
    <row r="109" spans="1:14" ht="36">
      <c r="A109" s="5" t="s">
        <v>2</v>
      </c>
      <c r="B109" s="4" t="s">
        <v>67</v>
      </c>
      <c r="C109" s="58">
        <v>95.2</v>
      </c>
      <c r="D109" s="59">
        <f>ROUND(D108/C108/D110*10000,1)</f>
        <v>97.6</v>
      </c>
      <c r="E109" s="59">
        <f aca="true" t="shared" si="10" ref="E109:N109">ROUND(E108/D108/E110*10000,1)</f>
        <v>97.5</v>
      </c>
      <c r="F109" s="59">
        <f t="shared" si="10"/>
        <v>98.2</v>
      </c>
      <c r="G109" s="59">
        <f t="shared" si="10"/>
        <v>97.2</v>
      </c>
      <c r="H109" s="59">
        <f t="shared" si="10"/>
        <v>97</v>
      </c>
      <c r="I109" s="59">
        <f t="shared" si="10"/>
        <v>97.2</v>
      </c>
      <c r="J109" s="59">
        <f t="shared" si="10"/>
        <v>96.7</v>
      </c>
      <c r="K109" s="59">
        <f t="shared" si="10"/>
        <v>96.4</v>
      </c>
      <c r="L109" s="59">
        <f t="shared" si="10"/>
        <v>97.2</v>
      </c>
      <c r="M109" s="59">
        <f t="shared" si="10"/>
        <v>96.4</v>
      </c>
      <c r="N109" s="59">
        <f t="shared" si="10"/>
        <v>96.2</v>
      </c>
    </row>
    <row r="110" spans="1:14" ht="36">
      <c r="A110" s="5" t="s">
        <v>3</v>
      </c>
      <c r="B110" s="4" t="s">
        <v>116</v>
      </c>
      <c r="C110" s="58">
        <v>106.2</v>
      </c>
      <c r="D110" s="59">
        <v>103.8</v>
      </c>
      <c r="E110" s="59">
        <v>104.7</v>
      </c>
      <c r="F110" s="59">
        <v>103.4</v>
      </c>
      <c r="G110" s="59">
        <v>103.1</v>
      </c>
      <c r="H110" s="59">
        <v>103.1</v>
      </c>
      <c r="I110" s="59">
        <v>104</v>
      </c>
      <c r="J110" s="59">
        <v>103.8</v>
      </c>
      <c r="K110" s="59">
        <v>103.8</v>
      </c>
      <c r="L110" s="59">
        <v>104.3</v>
      </c>
      <c r="M110" s="59">
        <v>104</v>
      </c>
      <c r="N110" s="59">
        <v>104</v>
      </c>
    </row>
    <row r="111" spans="1:14" ht="34.5">
      <c r="A111" s="3" t="s">
        <v>4</v>
      </c>
      <c r="B111" s="4"/>
      <c r="C111" s="37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</row>
    <row r="112" spans="1:14" ht="18">
      <c r="A112" s="3" t="s">
        <v>5</v>
      </c>
      <c r="B112" s="4" t="s">
        <v>6</v>
      </c>
      <c r="C112" s="56">
        <v>1752.16</v>
      </c>
      <c r="D112" s="62">
        <f>ROUND(C112*D113*D114/10000,1)</f>
        <v>2066.4</v>
      </c>
      <c r="E112" s="62">
        <f aca="true" t="shared" si="11" ref="E112:N112">ROUND(D112*E113*E114/10000,1)</f>
        <v>2071.5</v>
      </c>
      <c r="F112" s="62">
        <f t="shared" si="11"/>
        <v>2071.5</v>
      </c>
      <c r="G112" s="62">
        <f t="shared" si="11"/>
        <v>2076.5</v>
      </c>
      <c r="H112" s="62">
        <f t="shared" si="11"/>
        <v>2077.2</v>
      </c>
      <c r="I112" s="62">
        <f t="shared" si="11"/>
        <v>2072.3</v>
      </c>
      <c r="J112" s="62">
        <f t="shared" si="11"/>
        <v>2078.1</v>
      </c>
      <c r="K112" s="62">
        <f t="shared" si="11"/>
        <v>2081.7</v>
      </c>
      <c r="L112" s="62">
        <f t="shared" si="11"/>
        <v>2074.6</v>
      </c>
      <c r="M112" s="62">
        <f t="shared" si="11"/>
        <v>2079.9</v>
      </c>
      <c r="N112" s="62">
        <f t="shared" si="11"/>
        <v>2081.8</v>
      </c>
    </row>
    <row r="113" spans="1:14" ht="36">
      <c r="A113" s="5" t="s">
        <v>7</v>
      </c>
      <c r="B113" s="4" t="s">
        <v>67</v>
      </c>
      <c r="C113" s="58">
        <v>91.7</v>
      </c>
      <c r="D113" s="59">
        <v>111.05</v>
      </c>
      <c r="E113" s="59">
        <v>95.93</v>
      </c>
      <c r="F113" s="59">
        <v>97.18</v>
      </c>
      <c r="G113" s="59">
        <v>97.7</v>
      </c>
      <c r="H113" s="59">
        <v>97.5</v>
      </c>
      <c r="I113" s="59">
        <v>96.02</v>
      </c>
      <c r="J113" s="59">
        <v>96.7</v>
      </c>
      <c r="K113" s="59">
        <v>96.6</v>
      </c>
      <c r="L113" s="59">
        <v>95.55</v>
      </c>
      <c r="M113" s="59">
        <v>96.4</v>
      </c>
      <c r="N113" s="59">
        <v>96.24</v>
      </c>
    </row>
    <row r="114" spans="1:14" ht="18">
      <c r="A114" s="5" t="s">
        <v>8</v>
      </c>
      <c r="B114" s="4" t="s">
        <v>116</v>
      </c>
      <c r="C114" s="58">
        <v>92.8</v>
      </c>
      <c r="D114" s="59">
        <v>106.2</v>
      </c>
      <c r="E114" s="59">
        <v>104.5</v>
      </c>
      <c r="F114" s="59">
        <v>102.9</v>
      </c>
      <c r="G114" s="59">
        <v>102.6</v>
      </c>
      <c r="H114" s="59">
        <v>102.6</v>
      </c>
      <c r="I114" s="59">
        <v>103.9</v>
      </c>
      <c r="J114" s="59">
        <v>103.7</v>
      </c>
      <c r="K114" s="59">
        <v>103.7</v>
      </c>
      <c r="L114" s="59">
        <v>104.3</v>
      </c>
      <c r="M114" s="59">
        <v>104</v>
      </c>
      <c r="N114" s="59">
        <v>104</v>
      </c>
    </row>
    <row r="115" spans="1:14" ht="18">
      <c r="A115" s="3" t="s">
        <v>9</v>
      </c>
      <c r="B115" s="4" t="s">
        <v>6</v>
      </c>
      <c r="C115" s="56">
        <v>1545.92</v>
      </c>
      <c r="D115" s="62">
        <f>ROUND(C115*D116*D117/10000,1)</f>
        <v>1274.7</v>
      </c>
      <c r="E115" s="62">
        <f aca="true" t="shared" si="12" ref="E115:N115">ROUND(D115*E116*E117/10000,1)</f>
        <v>1338.4</v>
      </c>
      <c r="F115" s="62">
        <f t="shared" si="12"/>
        <v>1389.3</v>
      </c>
      <c r="G115" s="62">
        <f t="shared" si="12"/>
        <v>1393.1</v>
      </c>
      <c r="H115" s="62">
        <f t="shared" si="12"/>
        <v>1393.1</v>
      </c>
      <c r="I115" s="62">
        <f t="shared" si="12"/>
        <v>1437.2</v>
      </c>
      <c r="J115" s="62">
        <f t="shared" si="12"/>
        <v>1446.2</v>
      </c>
      <c r="K115" s="62">
        <f t="shared" si="12"/>
        <v>1446.3</v>
      </c>
      <c r="L115" s="62">
        <f t="shared" si="12"/>
        <v>1501.2</v>
      </c>
      <c r="M115" s="62">
        <f t="shared" si="12"/>
        <v>1506.9</v>
      </c>
      <c r="N115" s="62">
        <f t="shared" si="12"/>
        <v>1507</v>
      </c>
    </row>
    <row r="116" spans="1:14" ht="36">
      <c r="A116" s="5" t="s">
        <v>10</v>
      </c>
      <c r="B116" s="4" t="s">
        <v>67</v>
      </c>
      <c r="C116" s="58">
        <v>99.2</v>
      </c>
      <c r="D116" s="59">
        <v>81.4</v>
      </c>
      <c r="E116" s="59">
        <v>100</v>
      </c>
      <c r="F116" s="59">
        <v>99.91</v>
      </c>
      <c r="G116" s="59">
        <v>96.6</v>
      </c>
      <c r="H116" s="59">
        <v>96.34</v>
      </c>
      <c r="I116" s="59">
        <v>99.2</v>
      </c>
      <c r="J116" s="59">
        <v>96.85</v>
      </c>
      <c r="K116" s="59">
        <v>96.25</v>
      </c>
      <c r="L116" s="59">
        <v>99.61</v>
      </c>
      <c r="M116" s="59">
        <v>96.52</v>
      </c>
      <c r="N116" s="59">
        <v>96.16</v>
      </c>
    </row>
    <row r="117" spans="1:14" ht="18">
      <c r="A117" s="5" t="s">
        <v>11</v>
      </c>
      <c r="B117" s="4" t="s">
        <v>116</v>
      </c>
      <c r="C117" s="58">
        <v>101.8</v>
      </c>
      <c r="D117" s="59">
        <v>101.3</v>
      </c>
      <c r="E117" s="59">
        <v>105</v>
      </c>
      <c r="F117" s="59">
        <v>103.9</v>
      </c>
      <c r="G117" s="59">
        <v>103.8</v>
      </c>
      <c r="H117" s="59">
        <v>103.8</v>
      </c>
      <c r="I117" s="59">
        <v>104</v>
      </c>
      <c r="J117" s="59">
        <v>103.9</v>
      </c>
      <c r="K117" s="59">
        <v>103.9</v>
      </c>
      <c r="L117" s="59">
        <v>104.2</v>
      </c>
      <c r="M117" s="59">
        <v>104</v>
      </c>
      <c r="N117" s="59">
        <v>104</v>
      </c>
    </row>
    <row r="118" spans="1:14" s="11" customFormat="1" ht="18" customHeight="1">
      <c r="A118" s="90" t="s">
        <v>227</v>
      </c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2"/>
    </row>
    <row r="119" spans="1:14" s="11" customFormat="1" ht="54">
      <c r="A119" s="5" t="s">
        <v>12</v>
      </c>
      <c r="B119" s="4" t="s">
        <v>13</v>
      </c>
      <c r="C119" s="62">
        <v>488.4</v>
      </c>
      <c r="D119" s="62">
        <v>490.7</v>
      </c>
      <c r="E119" s="62">
        <v>490.7</v>
      </c>
      <c r="F119" s="62">
        <v>490.7</v>
      </c>
      <c r="G119" s="62">
        <v>490.7</v>
      </c>
      <c r="H119" s="62">
        <v>490.7</v>
      </c>
      <c r="I119" s="62">
        <v>490.7</v>
      </c>
      <c r="J119" s="62">
        <v>490.7</v>
      </c>
      <c r="K119" s="62">
        <v>490.7</v>
      </c>
      <c r="L119" s="62">
        <v>490.7</v>
      </c>
      <c r="M119" s="62">
        <v>490.7</v>
      </c>
      <c r="N119" s="62">
        <v>490.7</v>
      </c>
    </row>
    <row r="120" spans="1:14" s="11" customFormat="1" ht="54">
      <c r="A120" s="5" t="s">
        <v>15</v>
      </c>
      <c r="B120" s="7" t="s">
        <v>14</v>
      </c>
      <c r="C120" s="59">
        <v>1249.9</v>
      </c>
      <c r="D120" s="59">
        <v>1255.78</v>
      </c>
      <c r="E120" s="59">
        <v>1255.78</v>
      </c>
      <c r="F120" s="59">
        <v>1255.78</v>
      </c>
      <c r="G120" s="59">
        <v>1255.78</v>
      </c>
      <c r="H120" s="59">
        <v>1255.78</v>
      </c>
      <c r="I120" s="59">
        <v>1255.78</v>
      </c>
      <c r="J120" s="59">
        <v>1255.78</v>
      </c>
      <c r="K120" s="59">
        <v>1255.78</v>
      </c>
      <c r="L120" s="59">
        <v>1255.78</v>
      </c>
      <c r="M120" s="59">
        <v>1255.78</v>
      </c>
      <c r="N120" s="59">
        <v>1255.78</v>
      </c>
    </row>
    <row r="121" spans="1:14" s="11" customFormat="1" ht="36">
      <c r="A121" s="5" t="s">
        <v>16</v>
      </c>
      <c r="B121" s="4" t="s">
        <v>17</v>
      </c>
      <c r="C121" s="59">
        <v>79.7</v>
      </c>
      <c r="D121" s="59">
        <v>79.9</v>
      </c>
      <c r="E121" s="59">
        <v>79.9</v>
      </c>
      <c r="F121" s="59">
        <v>79.9</v>
      </c>
      <c r="G121" s="59">
        <v>79.9</v>
      </c>
      <c r="H121" s="59">
        <v>79.9</v>
      </c>
      <c r="I121" s="59">
        <v>79.9</v>
      </c>
      <c r="J121" s="59">
        <v>79.9</v>
      </c>
      <c r="K121" s="59">
        <v>79.9</v>
      </c>
      <c r="L121" s="59">
        <v>79.9</v>
      </c>
      <c r="M121" s="59">
        <v>79.9</v>
      </c>
      <c r="N121" s="59">
        <v>79.9</v>
      </c>
    </row>
    <row r="122" spans="1:14" ht="34.5">
      <c r="A122" s="3" t="s">
        <v>228</v>
      </c>
      <c r="B122" s="4"/>
      <c r="C122" s="22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1:14" ht="18">
      <c r="A123" s="5" t="s">
        <v>19</v>
      </c>
      <c r="B123" s="4" t="s">
        <v>20</v>
      </c>
      <c r="C123" s="62">
        <v>141.734</v>
      </c>
      <c r="D123" s="62">
        <v>169.08</v>
      </c>
      <c r="E123" s="62">
        <v>169.8</v>
      </c>
      <c r="F123" s="62">
        <v>169.8</v>
      </c>
      <c r="G123" s="62">
        <v>170.2</v>
      </c>
      <c r="H123" s="62">
        <v>170.2</v>
      </c>
      <c r="I123" s="62">
        <v>170.2</v>
      </c>
      <c r="J123" s="62">
        <v>170.5</v>
      </c>
      <c r="K123" s="62">
        <v>170.5</v>
      </c>
      <c r="L123" s="62">
        <v>170.5</v>
      </c>
      <c r="M123" s="62">
        <v>170.8</v>
      </c>
      <c r="N123" s="62">
        <v>170.8</v>
      </c>
    </row>
    <row r="124" spans="1:14" ht="18">
      <c r="A124" s="5" t="s">
        <v>21</v>
      </c>
      <c r="B124" s="4" t="s">
        <v>20</v>
      </c>
      <c r="C124" s="62">
        <v>11.788</v>
      </c>
      <c r="D124" s="62">
        <v>13.971</v>
      </c>
      <c r="E124" s="62">
        <v>14.271</v>
      </c>
      <c r="F124" s="62">
        <v>14.271</v>
      </c>
      <c r="G124" s="62">
        <v>14.271</v>
      </c>
      <c r="H124" s="62">
        <v>14.271</v>
      </c>
      <c r="I124" s="62">
        <v>14.471</v>
      </c>
      <c r="J124" s="62">
        <v>14.471</v>
      </c>
      <c r="K124" s="62">
        <v>14.471</v>
      </c>
      <c r="L124" s="62">
        <v>14.471</v>
      </c>
      <c r="M124" s="62">
        <v>14.471</v>
      </c>
      <c r="N124" s="62">
        <v>14.471</v>
      </c>
    </row>
    <row r="125" spans="1:14" ht="18">
      <c r="A125" s="5" t="s">
        <v>22</v>
      </c>
      <c r="B125" s="4" t="s">
        <v>20</v>
      </c>
      <c r="C125" s="62">
        <v>6.187</v>
      </c>
      <c r="D125" s="62">
        <v>5.4</v>
      </c>
      <c r="E125" s="62">
        <v>5.2</v>
      </c>
      <c r="F125" s="62">
        <v>5.2</v>
      </c>
      <c r="G125" s="62">
        <v>5.2</v>
      </c>
      <c r="H125" s="62">
        <v>5.2</v>
      </c>
      <c r="I125" s="62">
        <v>5.2</v>
      </c>
      <c r="J125" s="62">
        <v>5.2</v>
      </c>
      <c r="K125" s="62">
        <v>5.2</v>
      </c>
      <c r="L125" s="62">
        <v>5.2</v>
      </c>
      <c r="M125" s="62">
        <v>5.2</v>
      </c>
      <c r="N125" s="62">
        <v>5.2</v>
      </c>
    </row>
    <row r="126" spans="1:14" ht="18">
      <c r="A126" s="5" t="s">
        <v>23</v>
      </c>
      <c r="B126" s="4" t="s">
        <v>20</v>
      </c>
      <c r="C126" s="62">
        <v>1.608</v>
      </c>
      <c r="D126" s="62">
        <v>1.5</v>
      </c>
      <c r="E126" s="62">
        <v>1.5</v>
      </c>
      <c r="F126" s="62">
        <v>1.5</v>
      </c>
      <c r="G126" s="62">
        <v>1.5</v>
      </c>
      <c r="H126" s="62">
        <v>1.5</v>
      </c>
      <c r="I126" s="62">
        <v>1.5</v>
      </c>
      <c r="J126" s="62">
        <v>1.5</v>
      </c>
      <c r="K126" s="62">
        <v>1.5</v>
      </c>
      <c r="L126" s="62">
        <v>1.5</v>
      </c>
      <c r="M126" s="62">
        <v>1.5</v>
      </c>
      <c r="N126" s="62">
        <v>1.5</v>
      </c>
    </row>
    <row r="127" spans="1:14" ht="18">
      <c r="A127" s="5" t="s">
        <v>24</v>
      </c>
      <c r="B127" s="4" t="s">
        <v>20</v>
      </c>
      <c r="C127" s="62">
        <v>5.366</v>
      </c>
      <c r="D127" s="62">
        <v>5.8</v>
      </c>
      <c r="E127" s="62">
        <v>5.8</v>
      </c>
      <c r="F127" s="62">
        <v>5.8</v>
      </c>
      <c r="G127" s="62">
        <v>5.8</v>
      </c>
      <c r="H127" s="62">
        <v>5.8</v>
      </c>
      <c r="I127" s="62">
        <v>5.9</v>
      </c>
      <c r="J127" s="62">
        <v>5.9</v>
      </c>
      <c r="K127" s="62">
        <v>5.9</v>
      </c>
      <c r="L127" s="62">
        <v>5.9</v>
      </c>
      <c r="M127" s="62">
        <v>5.9</v>
      </c>
      <c r="N127" s="62">
        <v>5.9</v>
      </c>
    </row>
    <row r="128" spans="1:14" ht="18">
      <c r="A128" s="5" t="s">
        <v>25</v>
      </c>
      <c r="B128" s="4" t="s">
        <v>20</v>
      </c>
      <c r="C128" s="62">
        <v>22.374</v>
      </c>
      <c r="D128" s="62">
        <v>24.7</v>
      </c>
      <c r="E128" s="62">
        <v>25.9</v>
      </c>
      <c r="F128" s="62">
        <v>26</v>
      </c>
      <c r="G128" s="62">
        <v>26</v>
      </c>
      <c r="H128" s="62">
        <v>26</v>
      </c>
      <c r="I128" s="62">
        <v>26.3</v>
      </c>
      <c r="J128" s="62">
        <v>26.3</v>
      </c>
      <c r="K128" s="62">
        <v>26.3</v>
      </c>
      <c r="L128" s="62">
        <v>26.5</v>
      </c>
      <c r="M128" s="62">
        <v>26.5</v>
      </c>
      <c r="N128" s="62">
        <v>26.5</v>
      </c>
    </row>
    <row r="129" spans="1:14" ht="18">
      <c r="A129" s="5" t="s">
        <v>26</v>
      </c>
      <c r="B129" s="4" t="s">
        <v>27</v>
      </c>
      <c r="C129" s="62">
        <v>3.188</v>
      </c>
      <c r="D129" s="62">
        <v>3.188</v>
      </c>
      <c r="E129" s="62">
        <v>3.3</v>
      </c>
      <c r="F129" s="62">
        <v>3.22</v>
      </c>
      <c r="G129" s="62">
        <v>3.3</v>
      </c>
      <c r="H129" s="62">
        <v>3.332</v>
      </c>
      <c r="I129" s="62">
        <v>3.224</v>
      </c>
      <c r="J129" s="62">
        <v>3.332</v>
      </c>
      <c r="K129" s="62">
        <v>3.334</v>
      </c>
      <c r="L129" s="62">
        <v>3.228</v>
      </c>
      <c r="M129" s="62">
        <v>3.336</v>
      </c>
      <c r="N129" s="62">
        <v>3.348</v>
      </c>
    </row>
    <row r="130" spans="1:14" ht="18">
      <c r="A130" s="5" t="s">
        <v>28</v>
      </c>
      <c r="B130" s="4" t="s">
        <v>29</v>
      </c>
      <c r="C130" s="22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</row>
    <row r="131" spans="1:14" ht="18">
      <c r="A131" s="5" t="s">
        <v>31</v>
      </c>
      <c r="B131" s="4" t="s">
        <v>20</v>
      </c>
      <c r="C131" s="22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</row>
    <row r="132" spans="1:14" ht="18">
      <c r="A132" s="5" t="s">
        <v>32</v>
      </c>
      <c r="B132" s="4" t="s">
        <v>33</v>
      </c>
      <c r="C132" s="22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1:14" ht="18">
      <c r="A133" s="5" t="s">
        <v>34</v>
      </c>
      <c r="B133" s="4" t="s">
        <v>20</v>
      </c>
      <c r="C133" s="22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</row>
    <row r="134" spans="1:14" ht="18">
      <c r="A134" s="5" t="s">
        <v>35</v>
      </c>
      <c r="B134" s="4" t="s">
        <v>20</v>
      </c>
      <c r="C134" s="22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</row>
    <row r="135" spans="1:14" ht="18">
      <c r="A135" s="5" t="s">
        <v>36</v>
      </c>
      <c r="B135" s="4" t="s">
        <v>20</v>
      </c>
      <c r="C135" s="22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</row>
    <row r="136" spans="1:14" ht="18">
      <c r="A136" s="5" t="s">
        <v>37</v>
      </c>
      <c r="B136" s="4" t="s">
        <v>20</v>
      </c>
      <c r="C136" s="22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</row>
    <row r="137" spans="1:14" ht="18">
      <c r="A137" s="5" t="s">
        <v>38</v>
      </c>
      <c r="B137" s="4" t="s">
        <v>20</v>
      </c>
      <c r="C137" s="22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</row>
    <row r="138" spans="1:14" ht="18">
      <c r="A138" s="5" t="s">
        <v>40</v>
      </c>
      <c r="B138" s="4" t="s">
        <v>39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</row>
    <row r="139" spans="1:14" ht="18">
      <c r="A139" s="5" t="s">
        <v>41</v>
      </c>
      <c r="B139" s="4" t="s">
        <v>39</v>
      </c>
      <c r="C139" s="22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1:14" ht="18">
      <c r="A140" s="5" t="s">
        <v>42</v>
      </c>
      <c r="B140" s="4" t="s">
        <v>39</v>
      </c>
      <c r="C140" s="22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1:14" ht="36">
      <c r="A141" s="5" t="s">
        <v>43</v>
      </c>
      <c r="B141" s="4" t="s">
        <v>39</v>
      </c>
      <c r="C141" s="59">
        <v>32.8</v>
      </c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</row>
    <row r="142" spans="1:14" ht="36">
      <c r="A142" s="5" t="s">
        <v>44</v>
      </c>
      <c r="B142" s="4" t="s">
        <v>39</v>
      </c>
      <c r="C142" s="59">
        <v>506.6</v>
      </c>
      <c r="D142" s="59">
        <v>145</v>
      </c>
      <c r="E142" s="59">
        <v>160</v>
      </c>
      <c r="F142" s="59">
        <v>176</v>
      </c>
      <c r="G142" s="59">
        <v>176</v>
      </c>
      <c r="H142" s="59">
        <v>176</v>
      </c>
      <c r="I142" s="59">
        <v>194</v>
      </c>
      <c r="J142" s="59">
        <v>194</v>
      </c>
      <c r="K142" s="59">
        <v>194</v>
      </c>
      <c r="L142" s="59">
        <v>213</v>
      </c>
      <c r="M142" s="59">
        <v>213</v>
      </c>
      <c r="N142" s="59">
        <v>213</v>
      </c>
    </row>
    <row r="143" spans="1:14" ht="18">
      <c r="A143" s="5" t="s">
        <v>45</v>
      </c>
      <c r="B143" s="4" t="s">
        <v>27</v>
      </c>
      <c r="C143" s="22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4" s="11" customFormat="1" ht="18">
      <c r="A144" s="5" t="s">
        <v>46</v>
      </c>
      <c r="B144" s="4" t="s">
        <v>47</v>
      </c>
      <c r="C144" s="22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</row>
    <row r="145" spans="1:14" s="11" customFormat="1" ht="60.75" customHeight="1">
      <c r="A145" s="5" t="s">
        <v>48</v>
      </c>
      <c r="B145" s="4" t="s">
        <v>29</v>
      </c>
      <c r="C145" s="22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</row>
    <row r="146" spans="1:14" s="11" customFormat="1" ht="18">
      <c r="A146" s="5" t="s">
        <v>49</v>
      </c>
      <c r="B146" s="4" t="s">
        <v>30</v>
      </c>
      <c r="C146" s="22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</row>
    <row r="147" spans="1:14" s="11" customFormat="1" ht="18">
      <c r="A147" s="5" t="s">
        <v>50</v>
      </c>
      <c r="B147" s="4" t="s">
        <v>30</v>
      </c>
      <c r="C147" s="22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</row>
    <row r="148" spans="1:14" s="11" customFormat="1" ht="18">
      <c r="A148" s="5" t="s">
        <v>51</v>
      </c>
      <c r="B148" s="4" t="s">
        <v>20</v>
      </c>
      <c r="C148" s="22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</row>
    <row r="149" spans="1:14" s="11" customFormat="1" ht="18">
      <c r="A149" s="5" t="s">
        <v>52</v>
      </c>
      <c r="B149" s="4" t="s">
        <v>30</v>
      </c>
      <c r="C149" s="22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</row>
    <row r="150" spans="1:15" s="11" customFormat="1" ht="60.75" customHeight="1">
      <c r="A150" s="5" t="s">
        <v>110</v>
      </c>
      <c r="B150" s="4" t="s">
        <v>30</v>
      </c>
      <c r="C150" s="22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10"/>
    </row>
    <row r="151" spans="1:14" s="11" customFormat="1" ht="18">
      <c r="A151" s="5" t="s">
        <v>53</v>
      </c>
      <c r="B151" s="4" t="s">
        <v>54</v>
      </c>
      <c r="C151" s="22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</row>
    <row r="152" spans="1:14" s="11" customFormat="1" ht="36">
      <c r="A152" s="6" t="s">
        <v>55</v>
      </c>
      <c r="B152" s="4" t="s">
        <v>20</v>
      </c>
      <c r="C152" s="22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</row>
    <row r="153" spans="1:14" s="11" customFormat="1" ht="36">
      <c r="A153" s="6" t="s">
        <v>56</v>
      </c>
      <c r="B153" s="4" t="s">
        <v>57</v>
      </c>
      <c r="C153" s="22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</row>
    <row r="154" spans="1:14" s="11" customFormat="1" ht="18">
      <c r="A154" s="5" t="s">
        <v>58</v>
      </c>
      <c r="B154" s="4" t="s">
        <v>59</v>
      </c>
      <c r="C154" s="22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</row>
    <row r="155" spans="1:14" s="11" customFormat="1" ht="18">
      <c r="A155" s="5" t="s">
        <v>60</v>
      </c>
      <c r="B155" s="4"/>
      <c r="C155" s="22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1:14" s="11" customFormat="1" ht="18">
      <c r="A156" s="5" t="s">
        <v>61</v>
      </c>
      <c r="B156" s="4" t="s">
        <v>59</v>
      </c>
      <c r="C156" s="22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</row>
    <row r="157" spans="1:14" s="11" customFormat="1" ht="18">
      <c r="A157" s="5" t="s">
        <v>62</v>
      </c>
      <c r="B157" s="4" t="s">
        <v>59</v>
      </c>
      <c r="C157" s="22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</row>
    <row r="158" spans="1:14" s="11" customFormat="1" ht="18">
      <c r="A158" s="5" t="s">
        <v>63</v>
      </c>
      <c r="B158" s="4" t="s">
        <v>59</v>
      </c>
      <c r="C158" s="22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</row>
    <row r="159" spans="1:14" s="11" customFormat="1" ht="18" customHeight="1">
      <c r="A159" s="87" t="s">
        <v>229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9"/>
    </row>
    <row r="160" spans="1:14" s="11" customFormat="1" ht="43.5" customHeight="1">
      <c r="A160" s="5" t="s">
        <v>64</v>
      </c>
      <c r="B160" s="7" t="s">
        <v>65</v>
      </c>
      <c r="C160" s="63">
        <v>138.6</v>
      </c>
      <c r="D160" s="62">
        <f>ROUND(C160*D161*D162/10000,1)</f>
        <v>207.8</v>
      </c>
      <c r="E160" s="62">
        <f aca="true" t="shared" si="13" ref="E160:N160">ROUND(D160*E161*E162/10000,1)</f>
        <v>125</v>
      </c>
      <c r="F160" s="62">
        <f t="shared" si="13"/>
        <v>127.8</v>
      </c>
      <c r="G160" s="62">
        <f t="shared" si="13"/>
        <v>130</v>
      </c>
      <c r="H160" s="62">
        <f t="shared" si="13"/>
        <v>130</v>
      </c>
      <c r="I160" s="62">
        <f t="shared" si="13"/>
        <v>131.5</v>
      </c>
      <c r="J160" s="62">
        <f t="shared" si="13"/>
        <v>135</v>
      </c>
      <c r="K160" s="62">
        <f t="shared" si="13"/>
        <v>135</v>
      </c>
      <c r="L160" s="62">
        <f t="shared" si="13"/>
        <v>134.8</v>
      </c>
      <c r="M160" s="62">
        <f t="shared" si="13"/>
        <v>137</v>
      </c>
      <c r="N160" s="62">
        <f t="shared" si="13"/>
        <v>137</v>
      </c>
    </row>
    <row r="161" spans="1:14" s="11" customFormat="1" ht="36">
      <c r="A161" s="5" t="s">
        <v>66</v>
      </c>
      <c r="B161" s="4" t="s">
        <v>67</v>
      </c>
      <c r="C161" s="58">
        <v>134.2</v>
      </c>
      <c r="D161" s="59">
        <v>144.41</v>
      </c>
      <c r="E161" s="59">
        <v>58.05</v>
      </c>
      <c r="F161" s="59">
        <v>98</v>
      </c>
      <c r="G161" s="59">
        <v>97.6</v>
      </c>
      <c r="H161" s="59">
        <v>95.94</v>
      </c>
      <c r="I161" s="59">
        <v>97.1</v>
      </c>
      <c r="J161" s="59">
        <v>98.3</v>
      </c>
      <c r="K161" s="59">
        <v>95.8</v>
      </c>
      <c r="L161" s="59">
        <v>95.8</v>
      </c>
      <c r="M161" s="59">
        <v>97.23</v>
      </c>
      <c r="N161" s="59">
        <v>95.66</v>
      </c>
    </row>
    <row r="162" spans="1:14" s="11" customFormat="1" ht="36">
      <c r="A162" s="5" t="s">
        <v>221</v>
      </c>
      <c r="B162" s="4" t="s">
        <v>116</v>
      </c>
      <c r="C162" s="58">
        <v>103.2</v>
      </c>
      <c r="D162" s="59">
        <v>103.8</v>
      </c>
      <c r="E162" s="59">
        <v>103.6</v>
      </c>
      <c r="F162" s="59">
        <v>104.3</v>
      </c>
      <c r="G162" s="59">
        <v>104.2</v>
      </c>
      <c r="H162" s="59">
        <v>104.2</v>
      </c>
      <c r="I162" s="59">
        <v>104.2</v>
      </c>
      <c r="J162" s="59">
        <v>104.4</v>
      </c>
      <c r="K162" s="59">
        <v>104.4</v>
      </c>
      <c r="L162" s="59">
        <v>104.2</v>
      </c>
      <c r="M162" s="59">
        <v>104.5</v>
      </c>
      <c r="N162" s="59">
        <v>104.5</v>
      </c>
    </row>
    <row r="163" spans="1:14" s="11" customFormat="1" ht="36">
      <c r="A163" s="6" t="s">
        <v>68</v>
      </c>
      <c r="B163" s="7" t="s">
        <v>69</v>
      </c>
      <c r="C163" s="63">
        <v>5.835</v>
      </c>
      <c r="D163" s="62">
        <v>7.291</v>
      </c>
      <c r="E163" s="62">
        <v>4</v>
      </c>
      <c r="F163" s="62">
        <v>4.1</v>
      </c>
      <c r="G163" s="62">
        <v>4.1</v>
      </c>
      <c r="H163" s="62">
        <v>4.1</v>
      </c>
      <c r="I163" s="62">
        <v>4.1</v>
      </c>
      <c r="J163" s="62">
        <v>4.1</v>
      </c>
      <c r="K163" s="62">
        <v>4.1</v>
      </c>
      <c r="L163" s="62">
        <v>4.1</v>
      </c>
      <c r="M163" s="62">
        <v>4.1</v>
      </c>
      <c r="N163" s="62">
        <v>4.1</v>
      </c>
    </row>
    <row r="164" spans="1:14" s="11" customFormat="1" ht="18">
      <c r="A164" s="6" t="s">
        <v>70</v>
      </c>
      <c r="B164" s="7" t="s">
        <v>71</v>
      </c>
      <c r="C164" s="64">
        <v>100</v>
      </c>
      <c r="D164" s="59">
        <v>98.2</v>
      </c>
      <c r="E164" s="59">
        <v>100</v>
      </c>
      <c r="F164" s="59">
        <v>100</v>
      </c>
      <c r="G164" s="59">
        <v>100</v>
      </c>
      <c r="H164" s="59">
        <v>100</v>
      </c>
      <c r="I164" s="59">
        <v>100</v>
      </c>
      <c r="J164" s="59">
        <v>100</v>
      </c>
      <c r="K164" s="59">
        <v>100</v>
      </c>
      <c r="L164" s="59">
        <v>100</v>
      </c>
      <c r="M164" s="59">
        <v>100</v>
      </c>
      <c r="N164" s="59">
        <v>100</v>
      </c>
    </row>
    <row r="165" spans="1:14" s="11" customFormat="1" ht="18" customHeight="1">
      <c r="A165" s="87" t="s">
        <v>230</v>
      </c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9"/>
    </row>
    <row r="166" spans="1:14" s="11" customFormat="1" ht="54">
      <c r="A166" s="9" t="s">
        <v>90</v>
      </c>
      <c r="B166" s="4" t="s">
        <v>65</v>
      </c>
      <c r="C166" s="56">
        <v>816.4</v>
      </c>
      <c r="D166" s="62">
        <f>ROUND(C166*D167*D168/10000,1)</f>
        <v>1071.5</v>
      </c>
      <c r="E166" s="62">
        <f aca="true" t="shared" si="14" ref="E166:N166">ROUND(D166*E167*E168/10000,1)</f>
        <v>1004.7</v>
      </c>
      <c r="F166" s="62">
        <f t="shared" si="14"/>
        <v>1178.3</v>
      </c>
      <c r="G166" s="62">
        <f t="shared" si="14"/>
        <v>1177.6</v>
      </c>
      <c r="H166" s="62">
        <f t="shared" si="14"/>
        <v>1177.6</v>
      </c>
      <c r="I166" s="62">
        <f t="shared" si="14"/>
        <v>1041.2</v>
      </c>
      <c r="J166" s="62">
        <f t="shared" si="14"/>
        <v>1040.5</v>
      </c>
      <c r="K166" s="62">
        <f t="shared" si="14"/>
        <v>1040.5</v>
      </c>
      <c r="L166" s="62">
        <f t="shared" si="14"/>
        <v>969.4</v>
      </c>
      <c r="M166" s="62">
        <f t="shared" si="14"/>
        <v>969.4</v>
      </c>
      <c r="N166" s="62">
        <f t="shared" si="14"/>
        <v>969.4</v>
      </c>
    </row>
    <row r="167" spans="1:14" s="11" customFormat="1" ht="36">
      <c r="A167" s="6" t="s">
        <v>91</v>
      </c>
      <c r="B167" s="4" t="s">
        <v>67</v>
      </c>
      <c r="C167" s="58">
        <v>107.9</v>
      </c>
      <c r="D167" s="59">
        <v>124.29</v>
      </c>
      <c r="E167" s="59">
        <v>89.22</v>
      </c>
      <c r="F167" s="59">
        <v>111.27</v>
      </c>
      <c r="G167" s="59">
        <v>94.91</v>
      </c>
      <c r="H167" s="59">
        <v>94.97</v>
      </c>
      <c r="I167" s="59">
        <v>83.81</v>
      </c>
      <c r="J167" s="59">
        <v>94.72</v>
      </c>
      <c r="K167" s="59">
        <v>94.79</v>
      </c>
      <c r="L167" s="59">
        <v>88.31</v>
      </c>
      <c r="M167" s="59">
        <v>94.7</v>
      </c>
      <c r="N167" s="59">
        <v>94.7</v>
      </c>
    </row>
    <row r="168" spans="1:14" s="11" customFormat="1" ht="18">
      <c r="A168" s="5" t="s">
        <v>92</v>
      </c>
      <c r="B168" s="4" t="s">
        <v>116</v>
      </c>
      <c r="C168" s="58">
        <v>106.8</v>
      </c>
      <c r="D168" s="59">
        <v>105.6</v>
      </c>
      <c r="E168" s="59">
        <v>105.1</v>
      </c>
      <c r="F168" s="59">
        <v>105.4</v>
      </c>
      <c r="G168" s="59">
        <v>105.3</v>
      </c>
      <c r="H168" s="59">
        <v>105.3</v>
      </c>
      <c r="I168" s="59">
        <v>105.5</v>
      </c>
      <c r="J168" s="59">
        <v>105.5</v>
      </c>
      <c r="K168" s="59">
        <v>105.5</v>
      </c>
      <c r="L168" s="59">
        <v>105.5</v>
      </c>
      <c r="M168" s="59">
        <v>105.6</v>
      </c>
      <c r="N168" s="59">
        <v>105.6</v>
      </c>
    </row>
    <row r="169" spans="1:14" s="11" customFormat="1" ht="69.75">
      <c r="A169" s="3" t="s">
        <v>93</v>
      </c>
      <c r="B169" s="4" t="s">
        <v>117</v>
      </c>
      <c r="C169" s="56">
        <v>359.6</v>
      </c>
      <c r="D169" s="62">
        <f>ROUND(C169*D170*D171/10000,1)</f>
        <v>704.5</v>
      </c>
      <c r="E169" s="62">
        <f aca="true" t="shared" si="15" ref="E169:N169">ROUND(D169*E170*E171/10000,1)</f>
        <v>740.4</v>
      </c>
      <c r="F169" s="62">
        <f t="shared" si="15"/>
        <v>780.4</v>
      </c>
      <c r="G169" s="62">
        <f t="shared" si="15"/>
        <v>779.7</v>
      </c>
      <c r="H169" s="62">
        <f t="shared" si="15"/>
        <v>779.7</v>
      </c>
      <c r="I169" s="62">
        <f t="shared" si="15"/>
        <v>823.4</v>
      </c>
      <c r="J169" s="62">
        <f t="shared" si="15"/>
        <v>822.6</v>
      </c>
      <c r="K169" s="62">
        <f t="shared" si="15"/>
        <v>822.6</v>
      </c>
      <c r="L169" s="62">
        <f t="shared" si="15"/>
        <v>868.6</v>
      </c>
      <c r="M169" s="62">
        <f t="shared" si="15"/>
        <v>868.6</v>
      </c>
      <c r="N169" s="62">
        <f t="shared" si="15"/>
        <v>868.6</v>
      </c>
    </row>
    <row r="170" spans="1:14" s="11" customFormat="1" ht="36">
      <c r="A170" s="5" t="s">
        <v>94</v>
      </c>
      <c r="B170" s="4" t="s">
        <v>67</v>
      </c>
      <c r="C170" s="58">
        <v>97.7</v>
      </c>
      <c r="D170" s="59">
        <v>185.51</v>
      </c>
      <c r="E170" s="59">
        <v>100</v>
      </c>
      <c r="F170" s="59">
        <v>100</v>
      </c>
      <c r="G170" s="59">
        <v>94.88</v>
      </c>
      <c r="H170" s="59">
        <v>94.97</v>
      </c>
      <c r="I170" s="59">
        <v>100.1</v>
      </c>
      <c r="J170" s="59">
        <v>94.69</v>
      </c>
      <c r="K170" s="59">
        <v>94.79</v>
      </c>
      <c r="L170" s="59">
        <v>100.09</v>
      </c>
      <c r="M170" s="59">
        <v>94.7</v>
      </c>
      <c r="N170" s="59">
        <v>94.7</v>
      </c>
    </row>
    <row r="171" spans="1:14" s="11" customFormat="1" ht="18">
      <c r="A171" s="5" t="s">
        <v>92</v>
      </c>
      <c r="B171" s="4" t="s">
        <v>116</v>
      </c>
      <c r="C171" s="58">
        <v>106.3</v>
      </c>
      <c r="D171" s="59">
        <v>105.6</v>
      </c>
      <c r="E171" s="59">
        <v>105.1</v>
      </c>
      <c r="F171" s="59">
        <v>105.4</v>
      </c>
      <c r="G171" s="59">
        <v>105.3</v>
      </c>
      <c r="H171" s="59">
        <v>105.3</v>
      </c>
      <c r="I171" s="59">
        <v>105.5</v>
      </c>
      <c r="J171" s="59">
        <v>105.5</v>
      </c>
      <c r="K171" s="59">
        <v>105.5</v>
      </c>
      <c r="L171" s="59">
        <v>105.5</v>
      </c>
      <c r="M171" s="59">
        <v>105.6</v>
      </c>
      <c r="N171" s="59">
        <v>105.6</v>
      </c>
    </row>
    <row r="172" spans="1:14" s="11" customFormat="1" ht="79.5" customHeight="1">
      <c r="A172" s="9" t="s">
        <v>95</v>
      </c>
      <c r="B172" s="4"/>
      <c r="C172" s="56">
        <v>359.6</v>
      </c>
      <c r="D172" s="62">
        <f>D173+D174</f>
        <v>704.514</v>
      </c>
      <c r="E172" s="62">
        <f aca="true" t="shared" si="16" ref="E172:N172">E173+E174</f>
        <v>740.444214</v>
      </c>
      <c r="F172" s="62">
        <f t="shared" si="16"/>
        <v>780.4282015560001</v>
      </c>
      <c r="G172" s="62">
        <f t="shared" si="16"/>
        <v>779.6877573419999</v>
      </c>
      <c r="H172" s="62">
        <f t="shared" si="16"/>
        <v>779.6877573419999</v>
      </c>
      <c r="I172" s="62">
        <f t="shared" si="16"/>
        <v>823.3517526415801</v>
      </c>
      <c r="J172" s="62">
        <f t="shared" si="16"/>
        <v>822.57058399581</v>
      </c>
      <c r="K172" s="62">
        <f t="shared" si="16"/>
        <v>822.57058399581</v>
      </c>
      <c r="L172" s="62">
        <f t="shared" si="16"/>
        <v>868.6360990368669</v>
      </c>
      <c r="M172" s="62">
        <f t="shared" si="16"/>
        <v>868.6345366995754</v>
      </c>
      <c r="N172" s="62">
        <f t="shared" si="16"/>
        <v>868.6345366995754</v>
      </c>
    </row>
    <row r="173" spans="1:14" s="11" customFormat="1" ht="18">
      <c r="A173" s="6" t="s">
        <v>96</v>
      </c>
      <c r="B173" s="4" t="s">
        <v>97</v>
      </c>
      <c r="C173" s="58">
        <v>226</v>
      </c>
      <c r="D173" s="59">
        <v>229.229</v>
      </c>
      <c r="E173" s="59">
        <f>D173*105.1/100</f>
        <v>240.919679</v>
      </c>
      <c r="F173" s="59">
        <f>E173*105.4/100</f>
        <v>253.929341666</v>
      </c>
      <c r="G173" s="59">
        <f>E173*105.3/100</f>
        <v>253.688421987</v>
      </c>
      <c r="H173" s="59">
        <f>E173*105.3/100</f>
        <v>253.688421987</v>
      </c>
      <c r="I173" s="59">
        <f aca="true" t="shared" si="17" ref="I173:L175">F173*105.5/100</f>
        <v>267.89545545763</v>
      </c>
      <c r="J173" s="59">
        <f t="shared" si="17"/>
        <v>267.64128519628497</v>
      </c>
      <c r="K173" s="59">
        <f t="shared" si="17"/>
        <v>267.64128519628497</v>
      </c>
      <c r="L173" s="59">
        <f t="shared" si="17"/>
        <v>282.62970550779966</v>
      </c>
      <c r="M173" s="59">
        <f aca="true" t="shared" si="18" ref="M173:N175">J173*105.6/100</f>
        <v>282.6291971672769</v>
      </c>
      <c r="N173" s="59">
        <f t="shared" si="18"/>
        <v>282.6291971672769</v>
      </c>
    </row>
    <row r="174" spans="1:14" s="11" customFormat="1" ht="18">
      <c r="A174" s="6" t="s">
        <v>98</v>
      </c>
      <c r="B174" s="4" t="s">
        <v>97</v>
      </c>
      <c r="C174" s="58">
        <v>133.6</v>
      </c>
      <c r="D174" s="59">
        <v>475.285</v>
      </c>
      <c r="E174" s="59">
        <f>D174*105.1/100</f>
        <v>499.524535</v>
      </c>
      <c r="F174" s="59">
        <f>E174*105.4/100</f>
        <v>526.4988598900001</v>
      </c>
      <c r="G174" s="59">
        <f>E174*105.3/100</f>
        <v>525.999335355</v>
      </c>
      <c r="H174" s="59">
        <f>E174*105.3/100</f>
        <v>525.999335355</v>
      </c>
      <c r="I174" s="59">
        <f t="shared" si="17"/>
        <v>555.45629718395</v>
      </c>
      <c r="J174" s="59">
        <f t="shared" si="17"/>
        <v>554.929298799525</v>
      </c>
      <c r="K174" s="59">
        <f t="shared" si="17"/>
        <v>554.929298799525</v>
      </c>
      <c r="L174" s="59">
        <f t="shared" si="17"/>
        <v>586.0063935290673</v>
      </c>
      <c r="M174" s="59">
        <f t="shared" si="18"/>
        <v>586.0053395322984</v>
      </c>
      <c r="N174" s="59">
        <f t="shared" si="18"/>
        <v>586.0053395322984</v>
      </c>
    </row>
    <row r="175" spans="1:14" s="11" customFormat="1" ht="18">
      <c r="A175" s="5" t="s">
        <v>99</v>
      </c>
      <c r="B175" s="4" t="s">
        <v>97</v>
      </c>
      <c r="C175" s="58">
        <v>42.7</v>
      </c>
      <c r="D175" s="59">
        <v>98.63</v>
      </c>
      <c r="E175" s="59">
        <f>D175*105.1/100</f>
        <v>103.66013</v>
      </c>
      <c r="F175" s="59">
        <f>E175*105.4/100</f>
        <v>109.25777701999999</v>
      </c>
      <c r="G175" s="59">
        <f>E175*105.3/100</f>
        <v>109.15411688999998</v>
      </c>
      <c r="H175" s="59">
        <f>E175*105.3/100</f>
        <v>109.15411688999998</v>
      </c>
      <c r="I175" s="59">
        <f t="shared" si="17"/>
        <v>115.26695475609999</v>
      </c>
      <c r="J175" s="59">
        <f t="shared" si="17"/>
        <v>115.15759331894998</v>
      </c>
      <c r="K175" s="59">
        <f t="shared" si="17"/>
        <v>115.15759331894998</v>
      </c>
      <c r="L175" s="59">
        <f t="shared" si="17"/>
        <v>121.60663726768549</v>
      </c>
      <c r="M175" s="59">
        <f t="shared" si="18"/>
        <v>121.60641854481116</v>
      </c>
      <c r="N175" s="59">
        <f t="shared" si="18"/>
        <v>121.60641854481116</v>
      </c>
    </row>
    <row r="176" spans="1:14" s="11" customFormat="1" ht="18">
      <c r="A176" s="5" t="s">
        <v>100</v>
      </c>
      <c r="B176" s="4" t="s">
        <v>97</v>
      </c>
      <c r="C176" s="65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</row>
    <row r="177" spans="1:14" s="11" customFormat="1" ht="18">
      <c r="A177" s="5" t="s">
        <v>101</v>
      </c>
      <c r="B177" s="4" t="s">
        <v>97</v>
      </c>
      <c r="C177" s="65" t="s">
        <v>257</v>
      </c>
      <c r="D177" s="66" t="s">
        <v>257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6"/>
    </row>
    <row r="178" spans="1:14" s="11" customFormat="1" ht="18">
      <c r="A178" s="5" t="s">
        <v>102</v>
      </c>
      <c r="B178" s="4" t="s">
        <v>97</v>
      </c>
      <c r="C178" s="58">
        <v>81.7</v>
      </c>
      <c r="D178" s="59">
        <v>356.345</v>
      </c>
      <c r="E178" s="59">
        <f>D178*105.1/100</f>
        <v>374.518595</v>
      </c>
      <c r="F178" s="59">
        <f>E178*105.4/100</f>
        <v>394.74259913000003</v>
      </c>
      <c r="G178" s="59">
        <f>E178*105.3/100</f>
        <v>394.368080535</v>
      </c>
      <c r="H178" s="59">
        <f>E178*105.3/100</f>
        <v>394.368080535</v>
      </c>
      <c r="I178" s="59">
        <f>F178*105.5/100</f>
        <v>416.45344208215005</v>
      </c>
      <c r="J178" s="59">
        <f>G178*105.5/100</f>
        <v>416.05832496442497</v>
      </c>
      <c r="K178" s="59">
        <f>H178*105.5/100</f>
        <v>416.05832496442497</v>
      </c>
      <c r="L178" s="59">
        <f>I178*105.5/100</f>
        <v>439.3583813966683</v>
      </c>
      <c r="M178" s="59">
        <f>J178*105.6/100</f>
        <v>439.35759116243275</v>
      </c>
      <c r="N178" s="59">
        <f>K178*105.6/100</f>
        <v>439.35759116243275</v>
      </c>
    </row>
    <row r="179" spans="1:14" s="11" customFormat="1" ht="18">
      <c r="A179" s="5" t="s">
        <v>18</v>
      </c>
      <c r="B179" s="4"/>
      <c r="C179" s="46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</row>
    <row r="180" spans="1:14" s="11" customFormat="1" ht="18">
      <c r="A180" s="6" t="s">
        <v>103</v>
      </c>
      <c r="B180" s="4" t="s">
        <v>97</v>
      </c>
      <c r="C180" s="58">
        <v>2.3</v>
      </c>
      <c r="D180" s="59">
        <v>12.382</v>
      </c>
      <c r="E180" s="59">
        <f>D180*105.1/100</f>
        <v>13.013482</v>
      </c>
      <c r="F180" s="59">
        <f>E180*105.4/100</f>
        <v>13.716210028</v>
      </c>
      <c r="G180" s="59">
        <f>E180*105.3/100</f>
        <v>13.703196546</v>
      </c>
      <c r="H180" s="59">
        <f>E180*105.3/100</f>
        <v>13.703196546</v>
      </c>
      <c r="I180" s="59">
        <f aca="true" t="shared" si="19" ref="I180:L183">F180*105.5/100</f>
        <v>14.47060157954</v>
      </c>
      <c r="J180" s="59">
        <f t="shared" si="19"/>
        <v>14.456872356029999</v>
      </c>
      <c r="K180" s="59">
        <f t="shared" si="19"/>
        <v>14.456872356029999</v>
      </c>
      <c r="L180" s="59">
        <f t="shared" si="19"/>
        <v>15.266484666414701</v>
      </c>
      <c r="M180" s="59">
        <f aca="true" t="shared" si="20" ref="M180:N183">J180*105.6/100</f>
        <v>15.266457207967678</v>
      </c>
      <c r="N180" s="59">
        <f t="shared" si="20"/>
        <v>15.266457207967678</v>
      </c>
    </row>
    <row r="181" spans="1:14" s="11" customFormat="1" ht="18">
      <c r="A181" s="6" t="s">
        <v>104</v>
      </c>
      <c r="B181" s="4" t="s">
        <v>97</v>
      </c>
      <c r="C181" s="58">
        <v>15.9</v>
      </c>
      <c r="D181" s="59">
        <v>51.023</v>
      </c>
      <c r="E181" s="59">
        <f>D181*105.1/100</f>
        <v>53.625173000000004</v>
      </c>
      <c r="F181" s="59">
        <f>E181*105.4/100</f>
        <v>56.52093234200001</v>
      </c>
      <c r="G181" s="59">
        <f>E181*105.3/100</f>
        <v>56.46730716900001</v>
      </c>
      <c r="H181" s="59">
        <f>E181*105.3/100</f>
        <v>56.46730716900001</v>
      </c>
      <c r="I181" s="59">
        <f t="shared" si="19"/>
        <v>59.62958362081001</v>
      </c>
      <c r="J181" s="59">
        <f t="shared" si="19"/>
        <v>59.57300906329501</v>
      </c>
      <c r="K181" s="59">
        <f t="shared" si="19"/>
        <v>59.57300906329501</v>
      </c>
      <c r="L181" s="59">
        <f t="shared" si="19"/>
        <v>62.909210719954565</v>
      </c>
      <c r="M181" s="59">
        <f t="shared" si="20"/>
        <v>62.90909757083953</v>
      </c>
      <c r="N181" s="59">
        <f t="shared" si="20"/>
        <v>62.90909757083953</v>
      </c>
    </row>
    <row r="182" spans="1:14" s="11" customFormat="1" ht="18">
      <c r="A182" s="6" t="s">
        <v>105</v>
      </c>
      <c r="B182" s="4" t="s">
        <v>97</v>
      </c>
      <c r="C182" s="58">
        <v>40.7</v>
      </c>
      <c r="D182" s="59">
        <v>292.94</v>
      </c>
      <c r="E182" s="59">
        <f>D182*105.1/100</f>
        <v>307.87994</v>
      </c>
      <c r="F182" s="59">
        <f>E182*105.4/100</f>
        <v>324.50545675999996</v>
      </c>
      <c r="G182" s="59">
        <f>E182*105.3/100</f>
        <v>324.19757681999994</v>
      </c>
      <c r="H182" s="59">
        <f>E182*105.3/100</f>
        <v>324.19757681999994</v>
      </c>
      <c r="I182" s="59">
        <f t="shared" si="19"/>
        <v>342.35325688179995</v>
      </c>
      <c r="J182" s="59">
        <f t="shared" si="19"/>
        <v>342.02844354509995</v>
      </c>
      <c r="K182" s="59">
        <f t="shared" si="19"/>
        <v>342.02844354509995</v>
      </c>
      <c r="L182" s="59">
        <f t="shared" si="19"/>
        <v>361.18268601029894</v>
      </c>
      <c r="M182" s="59">
        <f t="shared" si="20"/>
        <v>361.18203638362553</v>
      </c>
      <c r="N182" s="59">
        <f t="shared" si="20"/>
        <v>361.18203638362553</v>
      </c>
    </row>
    <row r="183" spans="1:14" s="11" customFormat="1" ht="18">
      <c r="A183" s="5" t="s">
        <v>106</v>
      </c>
      <c r="B183" s="4" t="s">
        <v>97</v>
      </c>
      <c r="C183" s="58">
        <v>33.9</v>
      </c>
      <c r="D183" s="59">
        <v>20.309</v>
      </c>
      <c r="E183" s="59">
        <f>D183*105.1/100</f>
        <v>21.344759</v>
      </c>
      <c r="F183" s="59">
        <f>E183*105.4/100</f>
        <v>22.497375986</v>
      </c>
      <c r="G183" s="59">
        <f>E183*105.3/100</f>
        <v>22.476031227</v>
      </c>
      <c r="H183" s="59">
        <f>E183*105.3/100</f>
        <v>22.476031227</v>
      </c>
      <c r="I183" s="59">
        <f t="shared" si="19"/>
        <v>23.73473166523</v>
      </c>
      <c r="J183" s="59">
        <f t="shared" si="19"/>
        <v>23.712212944485</v>
      </c>
      <c r="K183" s="59">
        <f t="shared" si="19"/>
        <v>23.712212944485</v>
      </c>
      <c r="L183" s="59">
        <f t="shared" si="19"/>
        <v>25.040141906817652</v>
      </c>
      <c r="M183" s="59">
        <f t="shared" si="20"/>
        <v>25.040096869376157</v>
      </c>
      <c r="N183" s="59">
        <f t="shared" si="20"/>
        <v>25.040096869376157</v>
      </c>
    </row>
    <row r="184" spans="1:14" s="11" customFormat="1" ht="18" customHeight="1">
      <c r="A184" s="87" t="s">
        <v>231</v>
      </c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9"/>
    </row>
    <row r="185" spans="1:14" ht="54">
      <c r="A185" s="9" t="s">
        <v>73</v>
      </c>
      <c r="B185" s="8" t="s">
        <v>65</v>
      </c>
      <c r="C185" s="67">
        <v>512.7</v>
      </c>
      <c r="D185" s="62">
        <f>ROUND(C185*D186*D187/10000,1)</f>
        <v>507.3</v>
      </c>
      <c r="E185" s="62">
        <f aca="true" t="shared" si="21" ref="E185:N185">ROUND(D185*E186*E187/10000,1)</f>
        <v>562.9</v>
      </c>
      <c r="F185" s="62">
        <f t="shared" si="21"/>
        <v>600</v>
      </c>
      <c r="G185" s="62">
        <f t="shared" si="21"/>
        <v>600.7</v>
      </c>
      <c r="H185" s="62">
        <f t="shared" si="21"/>
        <v>600.7</v>
      </c>
      <c r="I185" s="62">
        <f t="shared" si="21"/>
        <v>639.6</v>
      </c>
      <c r="J185" s="62">
        <f t="shared" si="21"/>
        <v>641.6</v>
      </c>
      <c r="K185" s="62">
        <f t="shared" si="21"/>
        <v>641.6</v>
      </c>
      <c r="L185" s="62">
        <f t="shared" si="21"/>
        <v>681.1</v>
      </c>
      <c r="M185" s="62">
        <f t="shared" si="21"/>
        <v>685.9</v>
      </c>
      <c r="N185" s="62">
        <f t="shared" si="21"/>
        <v>685.9</v>
      </c>
    </row>
    <row r="186" spans="1:14" ht="36">
      <c r="A186" s="6" t="s">
        <v>73</v>
      </c>
      <c r="B186" s="8" t="s">
        <v>67</v>
      </c>
      <c r="C186" s="68">
        <v>100.3</v>
      </c>
      <c r="D186" s="59">
        <v>95.05</v>
      </c>
      <c r="E186" s="59">
        <v>105.07</v>
      </c>
      <c r="F186" s="59">
        <v>102.4</v>
      </c>
      <c r="G186" s="59">
        <v>96.54</v>
      </c>
      <c r="H186" s="59">
        <v>96.43</v>
      </c>
      <c r="I186" s="59">
        <v>102.18</v>
      </c>
      <c r="J186" s="59">
        <v>96.54</v>
      </c>
      <c r="K186" s="59">
        <v>96.24</v>
      </c>
      <c r="L186" s="59">
        <v>101.97</v>
      </c>
      <c r="M186" s="59">
        <v>96.83</v>
      </c>
      <c r="N186" s="59">
        <v>96.15</v>
      </c>
    </row>
    <row r="187" spans="1:14" ht="18">
      <c r="A187" s="5" t="s">
        <v>74</v>
      </c>
      <c r="B187" s="4" t="s">
        <v>116</v>
      </c>
      <c r="C187" s="58">
        <v>104.5</v>
      </c>
      <c r="D187" s="59">
        <v>104.1</v>
      </c>
      <c r="E187" s="59">
        <v>105.6</v>
      </c>
      <c r="F187" s="59">
        <v>104.1</v>
      </c>
      <c r="G187" s="59">
        <v>103.7</v>
      </c>
      <c r="H187" s="59">
        <v>103.7</v>
      </c>
      <c r="I187" s="59">
        <v>104.2</v>
      </c>
      <c r="J187" s="59">
        <v>103.9</v>
      </c>
      <c r="K187" s="59">
        <v>103.9</v>
      </c>
      <c r="L187" s="59">
        <v>104.1</v>
      </c>
      <c r="M187" s="59">
        <v>104</v>
      </c>
      <c r="N187" s="59">
        <v>104</v>
      </c>
    </row>
    <row r="188" spans="1:14" ht="18">
      <c r="A188" s="3" t="s">
        <v>75</v>
      </c>
      <c r="B188" s="4" t="s">
        <v>117</v>
      </c>
      <c r="C188" s="56">
        <v>0.2</v>
      </c>
      <c r="D188" s="62">
        <f>ROUND(C188*D189*D190/10000,1)</f>
        <v>1.4</v>
      </c>
      <c r="E188" s="62">
        <f aca="true" t="shared" si="22" ref="E188:N188">ROUND(D188*E189*E190/10000,1)</f>
        <v>1.5</v>
      </c>
      <c r="F188" s="62">
        <f t="shared" si="22"/>
        <v>1.6</v>
      </c>
      <c r="G188" s="62">
        <f t="shared" si="22"/>
        <v>1.6</v>
      </c>
      <c r="H188" s="62">
        <f t="shared" si="22"/>
        <v>1.6</v>
      </c>
      <c r="I188" s="62">
        <f t="shared" si="22"/>
        <v>1.7</v>
      </c>
      <c r="J188" s="62">
        <f t="shared" si="22"/>
        <v>1.7</v>
      </c>
      <c r="K188" s="62">
        <f t="shared" si="22"/>
        <v>1.7</v>
      </c>
      <c r="L188" s="62">
        <f t="shared" si="22"/>
        <v>1.8</v>
      </c>
      <c r="M188" s="62">
        <f t="shared" si="22"/>
        <v>1.8</v>
      </c>
      <c r="N188" s="62">
        <f t="shared" si="22"/>
        <v>1.8</v>
      </c>
    </row>
    <row r="189" spans="1:14" ht="36">
      <c r="A189" s="5" t="s">
        <v>75</v>
      </c>
      <c r="B189" s="4" t="s">
        <v>67</v>
      </c>
      <c r="C189" s="58">
        <v>71.8</v>
      </c>
      <c r="D189" s="59">
        <v>649</v>
      </c>
      <c r="E189" s="59">
        <v>98.08</v>
      </c>
      <c r="F189" s="59">
        <v>99.27</v>
      </c>
      <c r="G189" s="59">
        <v>93.42</v>
      </c>
      <c r="H189" s="59">
        <v>93.42</v>
      </c>
      <c r="I189" s="59">
        <v>98.97</v>
      </c>
      <c r="J189" s="59">
        <v>93.42</v>
      </c>
      <c r="K189" s="59">
        <v>93.42</v>
      </c>
      <c r="L189" s="59">
        <v>98.89</v>
      </c>
      <c r="M189" s="59">
        <v>93.49</v>
      </c>
      <c r="N189" s="59">
        <v>93.49</v>
      </c>
    </row>
    <row r="190" spans="1:14" s="11" customFormat="1" ht="54">
      <c r="A190" s="5" t="s">
        <v>121</v>
      </c>
      <c r="B190" s="4" t="s">
        <v>72</v>
      </c>
      <c r="C190" s="58">
        <v>104.5</v>
      </c>
      <c r="D190" s="59">
        <v>104.1</v>
      </c>
      <c r="E190" s="59">
        <v>105.6</v>
      </c>
      <c r="F190" s="59">
        <v>104.1</v>
      </c>
      <c r="G190" s="59">
        <v>103.7</v>
      </c>
      <c r="H190" s="59">
        <v>103.7</v>
      </c>
      <c r="I190" s="59">
        <v>104.2</v>
      </c>
      <c r="J190" s="59">
        <v>103.9</v>
      </c>
      <c r="K190" s="59">
        <v>103.9</v>
      </c>
      <c r="L190" s="59">
        <v>104.1</v>
      </c>
      <c r="M190" s="59">
        <v>104</v>
      </c>
      <c r="N190" s="59">
        <v>104</v>
      </c>
    </row>
    <row r="191" spans="1:14" ht="23.25" customHeight="1">
      <c r="A191" s="9" t="s">
        <v>76</v>
      </c>
      <c r="B191" s="8"/>
      <c r="C191" s="49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</row>
    <row r="192" spans="1:14" ht="55.5" customHeight="1">
      <c r="A192" s="6" t="s">
        <v>77</v>
      </c>
      <c r="B192" s="7" t="s">
        <v>65</v>
      </c>
      <c r="C192" s="64">
        <v>500.8</v>
      </c>
      <c r="D192" s="64">
        <f aca="true" t="shared" si="23" ref="D192:N192">D185-D193</f>
        <v>496.27500000000003</v>
      </c>
      <c r="E192" s="64">
        <f t="shared" si="23"/>
        <v>550.664</v>
      </c>
      <c r="F192" s="64">
        <f t="shared" si="23"/>
        <v>586.957</v>
      </c>
      <c r="G192" s="64">
        <f t="shared" si="23"/>
        <v>587.643</v>
      </c>
      <c r="H192" s="64">
        <f t="shared" si="23"/>
        <v>587.643</v>
      </c>
      <c r="I192" s="64">
        <f t="shared" si="23"/>
        <v>625.697</v>
      </c>
      <c r="J192" s="64">
        <f t="shared" si="23"/>
        <v>627.654</v>
      </c>
      <c r="K192" s="64">
        <f t="shared" si="23"/>
        <v>627.654</v>
      </c>
      <c r="L192" s="64">
        <f t="shared" si="23"/>
        <v>666.294</v>
      </c>
      <c r="M192" s="64">
        <f t="shared" si="23"/>
        <v>670.99</v>
      </c>
      <c r="N192" s="64">
        <f t="shared" si="23"/>
        <v>670.99</v>
      </c>
    </row>
    <row r="193" spans="1:14" ht="54">
      <c r="A193" s="6" t="s">
        <v>78</v>
      </c>
      <c r="B193" s="7" t="s">
        <v>65</v>
      </c>
      <c r="C193" s="59">
        <v>11.863</v>
      </c>
      <c r="D193" s="59">
        <v>11.025</v>
      </c>
      <c r="E193" s="59">
        <v>12.236</v>
      </c>
      <c r="F193" s="59">
        <v>13.043</v>
      </c>
      <c r="G193" s="59">
        <v>13.057</v>
      </c>
      <c r="H193" s="59">
        <v>13.057</v>
      </c>
      <c r="I193" s="59">
        <v>13.903</v>
      </c>
      <c r="J193" s="59">
        <v>13.946</v>
      </c>
      <c r="K193" s="59">
        <v>13.946</v>
      </c>
      <c r="L193" s="59">
        <v>14.806</v>
      </c>
      <c r="M193" s="59">
        <v>14.91</v>
      </c>
      <c r="N193" s="59">
        <v>14.91</v>
      </c>
    </row>
    <row r="194" spans="1:14" ht="18">
      <c r="A194" s="6" t="s">
        <v>79</v>
      </c>
      <c r="B194" s="8" t="s">
        <v>1</v>
      </c>
      <c r="C194" s="52">
        <v>0</v>
      </c>
      <c r="D194" s="52">
        <v>0</v>
      </c>
      <c r="E194" s="52">
        <v>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2">
        <v>0</v>
      </c>
      <c r="M194" s="52">
        <v>0</v>
      </c>
      <c r="N194" s="52">
        <v>0</v>
      </c>
    </row>
    <row r="195" spans="1:14" ht="36">
      <c r="A195" s="6" t="s">
        <v>79</v>
      </c>
      <c r="B195" s="8" t="s">
        <v>80</v>
      </c>
      <c r="C195" s="49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</row>
    <row r="196" spans="1:14" ht="18">
      <c r="A196" s="9" t="s">
        <v>81</v>
      </c>
      <c r="B196" s="7"/>
      <c r="C196" s="48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</row>
    <row r="197" spans="1:14" ht="90">
      <c r="A197" s="6" t="s">
        <v>82</v>
      </c>
      <c r="B197" s="8" t="s">
        <v>83</v>
      </c>
      <c r="C197" s="53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</row>
    <row r="198" spans="1:14" ht="90">
      <c r="A198" s="6" t="s">
        <v>84</v>
      </c>
      <c r="B198" s="8" t="s">
        <v>83</v>
      </c>
      <c r="C198" s="68">
        <v>512.7</v>
      </c>
      <c r="D198" s="68">
        <f aca="true" t="shared" si="24" ref="D198:N198">D185-D197</f>
        <v>507.3</v>
      </c>
      <c r="E198" s="68">
        <f t="shared" si="24"/>
        <v>562.9</v>
      </c>
      <c r="F198" s="68">
        <f t="shared" si="24"/>
        <v>600</v>
      </c>
      <c r="G198" s="68">
        <f t="shared" si="24"/>
        <v>600.7</v>
      </c>
      <c r="H198" s="68">
        <f t="shared" si="24"/>
        <v>600.7</v>
      </c>
      <c r="I198" s="68">
        <f t="shared" si="24"/>
        <v>639.6</v>
      </c>
      <c r="J198" s="68">
        <f t="shared" si="24"/>
        <v>641.6</v>
      </c>
      <c r="K198" s="68">
        <f t="shared" si="24"/>
        <v>641.6</v>
      </c>
      <c r="L198" s="68">
        <f t="shared" si="24"/>
        <v>681.1</v>
      </c>
      <c r="M198" s="68">
        <f t="shared" si="24"/>
        <v>685.9</v>
      </c>
      <c r="N198" s="68">
        <f t="shared" si="24"/>
        <v>685.9</v>
      </c>
    </row>
    <row r="199" spans="1:14" ht="18">
      <c r="A199" s="9" t="s">
        <v>85</v>
      </c>
      <c r="B199" s="8" t="s">
        <v>1</v>
      </c>
      <c r="C199" s="67">
        <v>99.5</v>
      </c>
      <c r="D199" s="62">
        <f>ROUND(C199*D200*D201/10000,1)</f>
        <v>99.1</v>
      </c>
      <c r="E199" s="62">
        <f aca="true" t="shared" si="25" ref="E199:N199">ROUND(D199*E200*E201/10000,1)</f>
        <v>114.3</v>
      </c>
      <c r="F199" s="62">
        <f t="shared" si="25"/>
        <v>123.3</v>
      </c>
      <c r="G199" s="62">
        <f t="shared" si="25"/>
        <v>124.7</v>
      </c>
      <c r="H199" s="62">
        <f t="shared" si="25"/>
        <v>124.7</v>
      </c>
      <c r="I199" s="62">
        <f t="shared" si="25"/>
        <v>131.3</v>
      </c>
      <c r="J199" s="62">
        <f t="shared" si="25"/>
        <v>133.9</v>
      </c>
      <c r="K199" s="62">
        <f t="shared" si="25"/>
        <v>133.9</v>
      </c>
      <c r="L199" s="62">
        <f t="shared" si="25"/>
        <v>139.9</v>
      </c>
      <c r="M199" s="62">
        <f t="shared" si="25"/>
        <v>143.5</v>
      </c>
      <c r="N199" s="62">
        <f t="shared" si="25"/>
        <v>143.5</v>
      </c>
    </row>
    <row r="200" spans="1:14" ht="36">
      <c r="A200" s="6" t="s">
        <v>85</v>
      </c>
      <c r="B200" s="4" t="s">
        <v>67</v>
      </c>
      <c r="C200" s="58">
        <v>98.8</v>
      </c>
      <c r="D200" s="59">
        <v>96.47</v>
      </c>
      <c r="E200" s="59">
        <v>111.4</v>
      </c>
      <c r="F200" s="59">
        <v>104.2</v>
      </c>
      <c r="G200" s="59">
        <v>97.12</v>
      </c>
      <c r="H200" s="59">
        <v>96.03</v>
      </c>
      <c r="I200" s="59">
        <v>101.8</v>
      </c>
      <c r="J200" s="59">
        <v>97.84</v>
      </c>
      <c r="K200" s="59">
        <v>95.94</v>
      </c>
      <c r="L200" s="59">
        <v>101.01</v>
      </c>
      <c r="M200" s="59">
        <v>98.5</v>
      </c>
      <c r="N200" s="59">
        <v>96.03</v>
      </c>
    </row>
    <row r="201" spans="1:14" ht="18">
      <c r="A201" s="5" t="s">
        <v>86</v>
      </c>
      <c r="B201" s="4" t="s">
        <v>116</v>
      </c>
      <c r="C201" s="58">
        <v>105</v>
      </c>
      <c r="D201" s="59">
        <v>103.2</v>
      </c>
      <c r="E201" s="59">
        <v>103.5</v>
      </c>
      <c r="F201" s="59">
        <v>103.5</v>
      </c>
      <c r="G201" s="59">
        <v>104.1</v>
      </c>
      <c r="H201" s="59">
        <v>104.1</v>
      </c>
      <c r="I201" s="59">
        <v>103.4</v>
      </c>
      <c r="J201" s="59">
        <v>104.2</v>
      </c>
      <c r="K201" s="59">
        <v>104.2</v>
      </c>
      <c r="L201" s="59">
        <v>103.4</v>
      </c>
      <c r="M201" s="59">
        <v>104.1</v>
      </c>
      <c r="N201" s="59">
        <v>104.1</v>
      </c>
    </row>
    <row r="202" spans="1:14" s="11" customFormat="1" ht="21.75" customHeight="1">
      <c r="A202" s="87" t="s">
        <v>232</v>
      </c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9"/>
    </row>
    <row r="203" spans="1:14" s="11" customFormat="1" ht="40.5" customHeight="1">
      <c r="A203" s="5" t="s">
        <v>122</v>
      </c>
      <c r="B203" s="4" t="s">
        <v>87</v>
      </c>
      <c r="C203" s="69">
        <v>387</v>
      </c>
      <c r="D203" s="70">
        <v>358</v>
      </c>
      <c r="E203" s="70">
        <v>355</v>
      </c>
      <c r="F203" s="70">
        <v>351</v>
      </c>
      <c r="G203" s="70">
        <v>353</v>
      </c>
      <c r="H203" s="70">
        <v>353</v>
      </c>
      <c r="I203" s="70">
        <v>351</v>
      </c>
      <c r="J203" s="70">
        <v>353</v>
      </c>
      <c r="K203" s="70">
        <v>353</v>
      </c>
      <c r="L203" s="70">
        <v>351</v>
      </c>
      <c r="M203" s="70">
        <v>353</v>
      </c>
      <c r="N203" s="70">
        <v>353</v>
      </c>
    </row>
    <row r="204" spans="1:14" s="11" customFormat="1" ht="42.75" customHeight="1">
      <c r="A204" s="5" t="s">
        <v>124</v>
      </c>
      <c r="B204" s="7" t="s">
        <v>88</v>
      </c>
      <c r="C204" s="64" t="s">
        <v>258</v>
      </c>
      <c r="D204" s="64" t="s">
        <v>258</v>
      </c>
      <c r="E204" s="64" t="s">
        <v>258</v>
      </c>
      <c r="F204" s="64" t="s">
        <v>258</v>
      </c>
      <c r="G204" s="64" t="s">
        <v>258</v>
      </c>
      <c r="H204" s="64" t="s">
        <v>258</v>
      </c>
      <c r="I204" s="64" t="s">
        <v>258</v>
      </c>
      <c r="J204" s="64" t="s">
        <v>258</v>
      </c>
      <c r="K204" s="64" t="s">
        <v>258</v>
      </c>
      <c r="L204" s="64" t="s">
        <v>258</v>
      </c>
      <c r="M204" s="64" t="s">
        <v>258</v>
      </c>
      <c r="N204" s="64" t="s">
        <v>258</v>
      </c>
    </row>
    <row r="205" spans="1:14" s="11" customFormat="1" ht="27" customHeight="1">
      <c r="A205" s="5" t="s">
        <v>123</v>
      </c>
      <c r="B205" s="4" t="s">
        <v>89</v>
      </c>
      <c r="C205" s="58" t="s">
        <v>258</v>
      </c>
      <c r="D205" s="58" t="s">
        <v>258</v>
      </c>
      <c r="E205" s="58" t="s">
        <v>258</v>
      </c>
      <c r="F205" s="58" t="s">
        <v>258</v>
      </c>
      <c r="G205" s="58" t="s">
        <v>258</v>
      </c>
      <c r="H205" s="58" t="s">
        <v>258</v>
      </c>
      <c r="I205" s="58" t="s">
        <v>258</v>
      </c>
      <c r="J205" s="58" t="s">
        <v>258</v>
      </c>
      <c r="K205" s="58" t="s">
        <v>258</v>
      </c>
      <c r="L205" s="58" t="s">
        <v>258</v>
      </c>
      <c r="M205" s="58" t="s">
        <v>258</v>
      </c>
      <c r="N205" s="58" t="s">
        <v>258</v>
      </c>
    </row>
    <row r="206" spans="1:14" ht="18" customHeight="1">
      <c r="A206" s="93" t="s">
        <v>233</v>
      </c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5"/>
    </row>
    <row r="207" spans="1:14" ht="18">
      <c r="A207" s="16" t="s">
        <v>223</v>
      </c>
      <c r="B207" s="4" t="s">
        <v>1</v>
      </c>
      <c r="C207" s="59">
        <v>123.723</v>
      </c>
      <c r="D207" s="59">
        <v>341.843</v>
      </c>
      <c r="E207" s="59">
        <f>D207*111.6/100</f>
        <v>381.49678800000004</v>
      </c>
      <c r="F207" s="59">
        <f>E207*102.5/100</f>
        <v>391.0342077</v>
      </c>
      <c r="G207" s="59">
        <f>E207*102.6/100</f>
        <v>391.4157044880001</v>
      </c>
      <c r="H207" s="59">
        <f>E207*102.6/100</f>
        <v>391.4157044880001</v>
      </c>
      <c r="I207" s="59">
        <f>F207*104/100</f>
        <v>406.67557600800006</v>
      </c>
      <c r="J207" s="59">
        <f>G207*103.9/100</f>
        <v>406.6809169630321</v>
      </c>
      <c r="K207" s="59">
        <f>H207*103.9/100</f>
        <v>406.6809169630321</v>
      </c>
      <c r="L207" s="59">
        <f>I207*104/100</f>
        <v>422.94259904832006</v>
      </c>
      <c r="M207" s="59">
        <f>J207*104.1/100</f>
        <v>423.35483455851636</v>
      </c>
      <c r="N207" s="59">
        <f>K207*104.1/100</f>
        <v>423.35483455851636</v>
      </c>
    </row>
    <row r="208" spans="1:14" ht="18">
      <c r="A208" s="14" t="s">
        <v>224</v>
      </c>
      <c r="B208" s="4" t="s">
        <v>1</v>
      </c>
      <c r="C208" s="59">
        <v>106.833</v>
      </c>
      <c r="D208" s="59">
        <v>326.077</v>
      </c>
      <c r="E208" s="59">
        <f>D208*111.6/100</f>
        <v>363.901932</v>
      </c>
      <c r="F208" s="59">
        <f>E208*102.5/100</f>
        <v>372.9994803</v>
      </c>
      <c r="G208" s="59">
        <f>E208*102.6/100</f>
        <v>373.36338223199994</v>
      </c>
      <c r="H208" s="59">
        <f>E208*102.6/100</f>
        <v>373.36338223199994</v>
      </c>
      <c r="I208" s="59">
        <f>F208*104/100</f>
        <v>387.919459512</v>
      </c>
      <c r="J208" s="59">
        <f>G208*103.9/100</f>
        <v>387.924554139048</v>
      </c>
      <c r="K208" s="59">
        <f>H208*103.9/100</f>
        <v>387.924554139048</v>
      </c>
      <c r="L208" s="59">
        <f>I208*104/100</f>
        <v>403.43623789248</v>
      </c>
      <c r="M208" s="59">
        <f>J208*104.1/100</f>
        <v>403.8294608587489</v>
      </c>
      <c r="N208" s="59">
        <f>K208*104.1/100</f>
        <v>403.8294608587489</v>
      </c>
    </row>
    <row r="209" spans="1:14" s="11" customFormat="1" ht="18" customHeight="1">
      <c r="A209" s="87" t="s">
        <v>253</v>
      </c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9"/>
    </row>
    <row r="210" spans="1:14" s="11" customFormat="1" ht="18">
      <c r="A210" s="15" t="s">
        <v>241</v>
      </c>
      <c r="B210" s="13" t="s">
        <v>242</v>
      </c>
      <c r="C210" s="62">
        <v>20.269</v>
      </c>
      <c r="D210" s="62">
        <v>20.285</v>
      </c>
      <c r="E210" s="62">
        <v>20.301</v>
      </c>
      <c r="F210" s="62">
        <v>20.3</v>
      </c>
      <c r="G210" s="62">
        <v>20.3</v>
      </c>
      <c r="H210" s="62">
        <v>20.3</v>
      </c>
      <c r="I210" s="62">
        <v>20.3</v>
      </c>
      <c r="J210" s="62">
        <v>20.3</v>
      </c>
      <c r="K210" s="62">
        <v>20.3</v>
      </c>
      <c r="L210" s="62">
        <v>20.3</v>
      </c>
      <c r="M210" s="62">
        <v>20.3</v>
      </c>
      <c r="N210" s="62">
        <v>20.3</v>
      </c>
    </row>
    <row r="211" spans="1:14" s="11" customFormat="1" ht="18">
      <c r="A211" s="19" t="s">
        <v>243</v>
      </c>
      <c r="B211" s="13" t="s">
        <v>242</v>
      </c>
      <c r="C211" s="62">
        <v>10.025</v>
      </c>
      <c r="D211" s="62">
        <v>9.864</v>
      </c>
      <c r="E211" s="62">
        <v>9.864</v>
      </c>
      <c r="F211" s="62">
        <v>9.864</v>
      </c>
      <c r="G211" s="62">
        <v>10.508</v>
      </c>
      <c r="H211" s="62">
        <v>10.508</v>
      </c>
      <c r="I211" s="62">
        <v>9.864</v>
      </c>
      <c r="J211" s="62">
        <v>10.508</v>
      </c>
      <c r="K211" s="62">
        <v>10.508</v>
      </c>
      <c r="L211" s="62">
        <v>9.864</v>
      </c>
      <c r="M211" s="62">
        <v>10.85</v>
      </c>
      <c r="N211" s="62">
        <v>10.85</v>
      </c>
    </row>
    <row r="212" spans="1:14" s="11" customFormat="1" ht="18">
      <c r="A212" s="20" t="s">
        <v>244</v>
      </c>
      <c r="B212" s="13" t="s">
        <v>242</v>
      </c>
      <c r="C212" s="62">
        <v>5.643</v>
      </c>
      <c r="D212" s="62">
        <v>5.881</v>
      </c>
      <c r="E212" s="62">
        <v>5.881</v>
      </c>
      <c r="F212" s="62">
        <v>5.881</v>
      </c>
      <c r="G212" s="62">
        <v>5.237</v>
      </c>
      <c r="H212" s="62">
        <v>5.237</v>
      </c>
      <c r="I212" s="62">
        <v>5.881</v>
      </c>
      <c r="J212" s="62">
        <v>5.237</v>
      </c>
      <c r="K212" s="62">
        <v>5.237</v>
      </c>
      <c r="L212" s="62">
        <v>5.881</v>
      </c>
      <c r="M212" s="62">
        <v>4.895</v>
      </c>
      <c r="N212" s="62">
        <v>4.895</v>
      </c>
    </row>
    <row r="213" spans="1:14" s="11" customFormat="1" ht="36">
      <c r="A213" s="15" t="s">
        <v>245</v>
      </c>
      <c r="B213" s="13" t="s">
        <v>246</v>
      </c>
      <c r="C213" s="62">
        <v>11.2</v>
      </c>
      <c r="D213" s="62">
        <v>10.2</v>
      </c>
      <c r="E213" s="62">
        <v>10.8</v>
      </c>
      <c r="F213" s="62">
        <v>11.1</v>
      </c>
      <c r="G213" s="62">
        <v>11.1</v>
      </c>
      <c r="H213" s="62">
        <v>11.1</v>
      </c>
      <c r="I213" s="62">
        <v>11.6</v>
      </c>
      <c r="J213" s="62">
        <v>11.6</v>
      </c>
      <c r="K213" s="62">
        <v>11.6</v>
      </c>
      <c r="L213" s="62">
        <v>12.4</v>
      </c>
      <c r="M213" s="62">
        <v>12.4</v>
      </c>
      <c r="N213" s="62">
        <v>12.4</v>
      </c>
    </row>
    <row r="214" spans="1:14" s="11" customFormat="1" ht="36">
      <c r="A214" s="15" t="s">
        <v>247</v>
      </c>
      <c r="B214" s="13" t="s">
        <v>248</v>
      </c>
      <c r="C214" s="62">
        <v>13.7</v>
      </c>
      <c r="D214" s="62">
        <v>17</v>
      </c>
      <c r="E214" s="62">
        <v>14.4</v>
      </c>
      <c r="F214" s="62">
        <v>14.6</v>
      </c>
      <c r="G214" s="62">
        <v>14.6</v>
      </c>
      <c r="H214" s="62">
        <v>14.6</v>
      </c>
      <c r="I214" s="62">
        <v>14.2</v>
      </c>
      <c r="J214" s="62">
        <v>14.2</v>
      </c>
      <c r="K214" s="62">
        <v>14.2</v>
      </c>
      <c r="L214" s="62">
        <v>14.6</v>
      </c>
      <c r="M214" s="62">
        <v>14.6</v>
      </c>
      <c r="N214" s="62">
        <v>14.6</v>
      </c>
    </row>
    <row r="215" spans="1:14" s="11" customFormat="1" ht="36">
      <c r="A215" s="15" t="s">
        <v>249</v>
      </c>
      <c r="B215" s="13" t="s">
        <v>250</v>
      </c>
      <c r="C215" s="62">
        <v>-2.5</v>
      </c>
      <c r="D215" s="62">
        <v>-6.8</v>
      </c>
      <c r="E215" s="62">
        <f aca="true" t="shared" si="26" ref="E215:N215">E213-E214</f>
        <v>-3.5999999999999996</v>
      </c>
      <c r="F215" s="62">
        <f t="shared" si="26"/>
        <v>-3.5</v>
      </c>
      <c r="G215" s="62">
        <f t="shared" si="26"/>
        <v>-3.5</v>
      </c>
      <c r="H215" s="62">
        <f t="shared" si="26"/>
        <v>-3.5</v>
      </c>
      <c r="I215" s="62">
        <f t="shared" si="26"/>
        <v>-2.5999999999999996</v>
      </c>
      <c r="J215" s="62">
        <f t="shared" si="26"/>
        <v>-2.5999999999999996</v>
      </c>
      <c r="K215" s="62">
        <f t="shared" si="26"/>
        <v>-2.5999999999999996</v>
      </c>
      <c r="L215" s="62">
        <f t="shared" si="26"/>
        <v>-2.1999999999999993</v>
      </c>
      <c r="M215" s="62">
        <f t="shared" si="26"/>
        <v>-2.1999999999999993</v>
      </c>
      <c r="N215" s="62">
        <f t="shared" si="26"/>
        <v>-2.1999999999999993</v>
      </c>
    </row>
    <row r="216" spans="1:14" s="11" customFormat="1" ht="22.5" customHeight="1">
      <c r="A216" s="15" t="s">
        <v>251</v>
      </c>
      <c r="B216" s="13" t="s">
        <v>252</v>
      </c>
      <c r="C216" s="71">
        <v>0.052</v>
      </c>
      <c r="D216" s="71">
        <v>0.169</v>
      </c>
      <c r="E216" s="71">
        <v>0.069</v>
      </c>
      <c r="F216" s="71">
        <v>0.069</v>
      </c>
      <c r="G216" s="71">
        <v>0.069</v>
      </c>
      <c r="H216" s="71">
        <v>0.069</v>
      </c>
      <c r="I216" s="71">
        <v>0.077</v>
      </c>
      <c r="J216" s="71">
        <v>0.077</v>
      </c>
      <c r="K216" s="71">
        <v>0.077</v>
      </c>
      <c r="L216" s="71">
        <v>0.077</v>
      </c>
      <c r="M216" s="71">
        <v>0.077</v>
      </c>
      <c r="N216" s="71">
        <v>0.077</v>
      </c>
    </row>
    <row r="217" spans="1:14" s="11" customFormat="1" ht="18" customHeight="1">
      <c r="A217" s="93" t="s">
        <v>240</v>
      </c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5"/>
    </row>
    <row r="218" spans="1:14" s="11" customFormat="1" ht="36">
      <c r="A218" s="16" t="s">
        <v>234</v>
      </c>
      <c r="B218" s="13" t="s">
        <v>235</v>
      </c>
      <c r="C218" s="62">
        <v>32803.2</v>
      </c>
      <c r="D218" s="62">
        <v>35384.6</v>
      </c>
      <c r="E218" s="62">
        <v>36653.3</v>
      </c>
      <c r="F218" s="62">
        <v>37700.8</v>
      </c>
      <c r="G218" s="62">
        <v>37592.9</v>
      </c>
      <c r="H218" s="62">
        <v>37592.9</v>
      </c>
      <c r="I218" s="62">
        <v>38816</v>
      </c>
      <c r="J218" s="62">
        <v>38070.8</v>
      </c>
      <c r="K218" s="62">
        <v>38070.8</v>
      </c>
      <c r="L218" s="62">
        <v>39692.9</v>
      </c>
      <c r="M218" s="62">
        <v>38514.1</v>
      </c>
      <c r="N218" s="62">
        <v>38514.1</v>
      </c>
    </row>
    <row r="219" spans="1:14" s="11" customFormat="1" ht="36">
      <c r="A219" s="16" t="s">
        <v>236</v>
      </c>
      <c r="B219" s="18" t="s">
        <v>237</v>
      </c>
      <c r="C219" s="59">
        <v>107.2</v>
      </c>
      <c r="D219" s="59">
        <v>107.9</v>
      </c>
      <c r="E219" s="59">
        <v>103.6</v>
      </c>
      <c r="F219" s="59">
        <f>F218/E218*100</f>
        <v>102.85786000169152</v>
      </c>
      <c r="G219" s="59">
        <f>G218/E218*100</f>
        <v>102.56347995951252</v>
      </c>
      <c r="H219" s="59">
        <f aca="true" t="shared" si="27" ref="H219:N219">H218/E218*100</f>
        <v>102.56347995951252</v>
      </c>
      <c r="I219" s="59">
        <f t="shared" si="27"/>
        <v>102.95802741586384</v>
      </c>
      <c r="J219" s="59">
        <f t="shared" si="27"/>
        <v>101.27125068829488</v>
      </c>
      <c r="K219" s="59">
        <f t="shared" si="27"/>
        <v>101.27125068829488</v>
      </c>
      <c r="L219" s="59">
        <f t="shared" si="27"/>
        <v>102.25911995053588</v>
      </c>
      <c r="M219" s="59">
        <f t="shared" si="27"/>
        <v>101.16440946867414</v>
      </c>
      <c r="N219" s="59">
        <f t="shared" si="27"/>
        <v>101.16440946867414</v>
      </c>
    </row>
    <row r="220" spans="1:14" s="11" customFormat="1" ht="18">
      <c r="A220" s="16" t="s">
        <v>108</v>
      </c>
      <c r="B220" s="18" t="s">
        <v>71</v>
      </c>
      <c r="C220" s="72">
        <v>2.4</v>
      </c>
      <c r="D220" s="72">
        <v>5.1</v>
      </c>
      <c r="E220" s="72">
        <v>3.2</v>
      </c>
      <c r="F220" s="72">
        <v>2.6</v>
      </c>
      <c r="G220" s="72">
        <v>2.6</v>
      </c>
      <c r="H220" s="72">
        <v>2.6</v>
      </c>
      <c r="I220" s="72">
        <v>2.4</v>
      </c>
      <c r="J220" s="72">
        <v>2.4</v>
      </c>
      <c r="K220" s="72">
        <v>2.4</v>
      </c>
      <c r="L220" s="72">
        <v>2.1</v>
      </c>
      <c r="M220" s="72">
        <v>2.1</v>
      </c>
      <c r="N220" s="72">
        <v>2.1</v>
      </c>
    </row>
    <row r="221" spans="1:14" s="11" customFormat="1" ht="36">
      <c r="A221" s="16" t="s">
        <v>109</v>
      </c>
      <c r="B221" s="13" t="s">
        <v>88</v>
      </c>
      <c r="C221" s="73">
        <v>0.296</v>
      </c>
      <c r="D221" s="73">
        <v>0.637</v>
      </c>
      <c r="E221" s="73">
        <v>0.396</v>
      </c>
      <c r="F221" s="73">
        <v>0.321</v>
      </c>
      <c r="G221" s="73">
        <v>0.321</v>
      </c>
      <c r="H221" s="73">
        <v>0.321</v>
      </c>
      <c r="I221" s="73">
        <v>0.3</v>
      </c>
      <c r="J221" s="73">
        <v>0.3</v>
      </c>
      <c r="K221" s="73">
        <v>0.3</v>
      </c>
      <c r="L221" s="73">
        <v>0.26</v>
      </c>
      <c r="M221" s="73">
        <v>0.26</v>
      </c>
      <c r="N221" s="73">
        <v>0.26</v>
      </c>
    </row>
    <row r="222" spans="1:14" s="11" customFormat="1" ht="18">
      <c r="A222" s="16" t="s">
        <v>238</v>
      </c>
      <c r="B222" s="13" t="s">
        <v>6</v>
      </c>
      <c r="C222" s="72">
        <v>1421.743</v>
      </c>
      <c r="D222" s="72">
        <v>1516.045</v>
      </c>
      <c r="E222" s="72">
        <v>1588.7</v>
      </c>
      <c r="F222" s="72">
        <v>1642.7</v>
      </c>
      <c r="G222" s="72">
        <v>1638</v>
      </c>
      <c r="H222" s="72">
        <v>1638</v>
      </c>
      <c r="I222" s="72">
        <v>1703.4</v>
      </c>
      <c r="J222" s="72">
        <v>1670.7</v>
      </c>
      <c r="K222" s="72">
        <v>1670.7</v>
      </c>
      <c r="L222" s="72">
        <v>1747.6</v>
      </c>
      <c r="M222" s="72">
        <v>1695.7</v>
      </c>
      <c r="N222" s="72">
        <v>1695.7</v>
      </c>
    </row>
    <row r="223" spans="1:14" s="11" customFormat="1" ht="18">
      <c r="A223" s="16" t="s">
        <v>239</v>
      </c>
      <c r="B223" s="13" t="s">
        <v>237</v>
      </c>
      <c r="C223" s="74">
        <v>105.8</v>
      </c>
      <c r="D223" s="74">
        <v>106.6</v>
      </c>
      <c r="E223" s="74">
        <v>104.8</v>
      </c>
      <c r="F223" s="74">
        <f>F222/E222*100</f>
        <v>103.39900547617549</v>
      </c>
      <c r="G223" s="74">
        <f>G222/E222*100</f>
        <v>103.1031661106565</v>
      </c>
      <c r="H223" s="74">
        <f>H222/E222*100</f>
        <v>103.1031661106565</v>
      </c>
      <c r="I223" s="74">
        <f aca="true" t="shared" si="28" ref="I223:N223">I222/F222*100</f>
        <v>103.69513605649236</v>
      </c>
      <c r="J223" s="74">
        <f t="shared" si="28"/>
        <v>101.99633699633699</v>
      </c>
      <c r="K223" s="74">
        <f t="shared" si="28"/>
        <v>101.99633699633699</v>
      </c>
      <c r="L223" s="74">
        <f t="shared" si="28"/>
        <v>102.5948103792415</v>
      </c>
      <c r="M223" s="74">
        <f t="shared" si="28"/>
        <v>101.49637876339258</v>
      </c>
      <c r="N223" s="74">
        <f t="shared" si="28"/>
        <v>101.49637876339258</v>
      </c>
    </row>
    <row r="224" s="11" customFormat="1" ht="12"/>
    <row r="225" s="11" customFormat="1" ht="12"/>
    <row r="226" spans="1:2" s="11" customFormat="1" ht="17.25">
      <c r="A226" s="50" t="s">
        <v>262</v>
      </c>
      <c r="B226" s="51"/>
    </row>
    <row r="227" spans="1:2" s="11" customFormat="1" ht="17.25">
      <c r="A227" s="50"/>
      <c r="B227" s="51"/>
    </row>
    <row r="228" spans="1:2" s="11" customFormat="1" ht="17.25">
      <c r="A228" s="50" t="s">
        <v>259</v>
      </c>
      <c r="B228" s="51"/>
    </row>
    <row r="229" spans="1:2" s="11" customFormat="1" ht="17.25">
      <c r="A229" s="50" t="s">
        <v>260</v>
      </c>
      <c r="B229" s="51"/>
    </row>
    <row r="230" s="11" customFormat="1" ht="12.75">
      <c r="B230" s="51"/>
    </row>
    <row r="231" s="11" customFormat="1" ht="12.75">
      <c r="B231" s="51"/>
    </row>
    <row r="232" s="11" customFormat="1" ht="12"/>
    <row r="233" s="11" customFormat="1" ht="12"/>
    <row r="234" s="11" customFormat="1" ht="12"/>
    <row r="235" s="11" customFormat="1" ht="12"/>
    <row r="236" s="11" customFormat="1" ht="12"/>
  </sheetData>
  <sheetProtection/>
  <mergeCells count="22">
    <mergeCell ref="A165:N165"/>
    <mergeCell ref="A184:N184"/>
    <mergeCell ref="A202:N202"/>
    <mergeCell ref="A206:N206"/>
    <mergeCell ref="A209:N209"/>
    <mergeCell ref="A217:N217"/>
    <mergeCell ref="A6:A9"/>
    <mergeCell ref="L7:N7"/>
    <mergeCell ref="A10:N10"/>
    <mergeCell ref="A107:N107"/>
    <mergeCell ref="A118:N118"/>
    <mergeCell ref="A159:N159"/>
    <mergeCell ref="A3:N3"/>
    <mergeCell ref="A2:N2"/>
    <mergeCell ref="A4:N4"/>
    <mergeCell ref="B6:B9"/>
    <mergeCell ref="C7:C9"/>
    <mergeCell ref="D7:D9"/>
    <mergeCell ref="I7:K7"/>
    <mergeCell ref="F6:N6"/>
    <mergeCell ref="E7:E9"/>
    <mergeCell ref="F7:H7"/>
  </mergeCells>
  <printOptions horizontalCentered="1"/>
  <pageMargins left="0.1968503937007874" right="0.1968503937007874" top="0.3937007874015748" bottom="0.3937007874015748" header="0" footer="0"/>
  <pageSetup fitToHeight="0" horizontalDpi="600" verticalDpi="600" orientation="landscape" paperSize="9" scale="53" r:id="rId1"/>
  <rowBreaks count="1" manualBreakCount="1">
    <brk id="19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1</cp:lastModifiedBy>
  <cp:lastPrinted>2021-07-02T05:34:33Z</cp:lastPrinted>
  <dcterms:created xsi:type="dcterms:W3CDTF">2013-05-25T16:45:04Z</dcterms:created>
  <dcterms:modified xsi:type="dcterms:W3CDTF">2021-07-02T05:34:35Z</dcterms:modified>
  <cp:category/>
  <cp:version/>
  <cp:contentType/>
  <cp:contentStatus/>
</cp:coreProperties>
</file>