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100" yWindow="110" windowWidth="15180" windowHeight="5240"/>
  </bookViews>
  <sheets>
    <sheet name="Отчет за 2014" sheetId="1" r:id="rId1"/>
  </sheets>
  <calcPr calcId="152511"/>
</workbook>
</file>

<file path=xl/calcChain.xml><?xml version="1.0" encoding="utf-8"?>
<calcChain xmlns="http://schemas.openxmlformats.org/spreadsheetml/2006/main">
  <c r="M132" i="1" l="1"/>
  <c r="M212" i="1"/>
  <c r="N90" i="1" l="1"/>
  <c r="N88" i="1"/>
  <c r="N93" i="1" s="1"/>
  <c r="M127" i="1"/>
  <c r="N308" i="1"/>
  <c r="M308" i="1"/>
  <c r="N307" i="1"/>
  <c r="N305" i="1"/>
  <c r="N309" i="1" s="1"/>
  <c r="M305" i="1"/>
  <c r="N303" i="1"/>
  <c r="N130" i="1"/>
  <c r="N127" i="1"/>
  <c r="N125" i="1"/>
  <c r="N124" i="1"/>
  <c r="M125" i="1"/>
  <c r="M124" i="1"/>
  <c r="G138" i="1"/>
  <c r="F138" i="1"/>
  <c r="E138" i="1"/>
  <c r="G137" i="1"/>
  <c r="F137" i="1"/>
  <c r="E137" i="1"/>
  <c r="M130" i="1"/>
  <c r="G134" i="1"/>
  <c r="H134" i="1" s="1"/>
  <c r="F134" i="1"/>
  <c r="E134" i="1"/>
  <c r="N135" i="1" l="1"/>
  <c r="N155" i="1"/>
  <c r="N154" i="1"/>
  <c r="N150" i="1"/>
  <c r="N149" i="1"/>
  <c r="N147" i="1"/>
  <c r="N145" i="1"/>
  <c r="N144" i="1"/>
  <c r="N142" i="1"/>
  <c r="M155" i="1"/>
  <c r="M154" i="1"/>
  <c r="M150" i="1"/>
  <c r="M149" i="1"/>
  <c r="M147" i="1"/>
  <c r="N115" i="1"/>
  <c r="N113" i="1"/>
  <c r="N111" i="1"/>
  <c r="N110" i="1"/>
  <c r="N108" i="1"/>
  <c r="N107" i="1"/>
  <c r="N104" i="1"/>
  <c r="N103" i="1"/>
  <c r="N102" i="1"/>
  <c r="N101" i="1"/>
  <c r="N99" i="1"/>
  <c r="N97" i="1"/>
  <c r="M97" i="1"/>
  <c r="N158" i="1" l="1"/>
  <c r="N117" i="1"/>
  <c r="M145" i="1"/>
  <c r="M144" i="1"/>
  <c r="M142" i="1"/>
  <c r="G117" i="1"/>
  <c r="G119" i="1" s="1"/>
  <c r="F117" i="1"/>
  <c r="F119" i="1" s="1"/>
  <c r="E117" i="1"/>
  <c r="E119" i="1" s="1"/>
  <c r="M115" i="1"/>
  <c r="M113" i="1"/>
  <c r="M111" i="1"/>
  <c r="M110" i="1"/>
  <c r="M107" i="1"/>
  <c r="M108" i="1"/>
  <c r="M104" i="1"/>
  <c r="M101" i="1"/>
  <c r="M103" i="1"/>
  <c r="M99" i="1"/>
  <c r="M102" i="1"/>
  <c r="M90" i="1"/>
  <c r="M88" i="1"/>
  <c r="L266" i="1"/>
  <c r="M266" i="1" s="1"/>
  <c r="M264" i="1"/>
  <c r="M280" i="1"/>
  <c r="M278" i="1"/>
  <c r="M277" i="1"/>
  <c r="M276" i="1"/>
  <c r="M274" i="1"/>
  <c r="M273" i="1"/>
  <c r="M271" i="1"/>
  <c r="M270" i="1"/>
  <c r="M269" i="1"/>
  <c r="H267" i="1"/>
  <c r="H266" i="1"/>
  <c r="H265" i="1"/>
  <c r="H264" i="1"/>
  <c r="M263" i="1"/>
  <c r="H263" i="1"/>
  <c r="M262" i="1"/>
  <c r="H262" i="1"/>
  <c r="M261" i="1"/>
  <c r="M260" i="1"/>
  <c r="M259" i="1"/>
  <c r="M258" i="1"/>
  <c r="M257" i="1"/>
  <c r="M254" i="1"/>
  <c r="H119" i="1" l="1"/>
  <c r="N226" i="1"/>
  <c r="N225" i="1"/>
  <c r="N224" i="1"/>
  <c r="N222" i="1"/>
  <c r="N220" i="1"/>
  <c r="N218" i="1"/>
  <c r="N217" i="1"/>
  <c r="N216" i="1"/>
  <c r="N215" i="1"/>
  <c r="N214" i="1"/>
  <c r="N212" i="1"/>
  <c r="M222" i="1"/>
  <c r="M163" i="1"/>
  <c r="N228" i="1" l="1"/>
  <c r="N77" i="1"/>
  <c r="N72" i="1"/>
  <c r="N70" i="1"/>
  <c r="N81" i="1" l="1"/>
  <c r="N175" i="1"/>
  <c r="N174" i="1"/>
  <c r="N172" i="1"/>
  <c r="N171" i="1"/>
  <c r="N169" i="1"/>
  <c r="N168" i="1"/>
  <c r="N167" i="1"/>
  <c r="N166" i="1"/>
  <c r="N165" i="1"/>
  <c r="N246" i="1"/>
  <c r="N245" i="1"/>
  <c r="N243" i="1"/>
  <c r="N241" i="1"/>
  <c r="N239" i="1"/>
  <c r="N237" i="1"/>
  <c r="N236" i="1"/>
  <c r="N235" i="1"/>
  <c r="N233" i="1"/>
  <c r="G295" i="1"/>
  <c r="F295" i="1"/>
  <c r="E295" i="1"/>
  <c r="M292" i="1"/>
  <c r="H293" i="1"/>
  <c r="N340" i="1"/>
  <c r="L338" i="1"/>
  <c r="K338" i="1"/>
  <c r="N337" i="1"/>
  <c r="N333" i="1"/>
  <c r="N328" i="1"/>
  <c r="N326" i="1"/>
  <c r="N323" i="1"/>
  <c r="N321" i="1"/>
  <c r="N317" i="1"/>
  <c r="N30" i="1"/>
  <c r="N29" i="1"/>
  <c r="N28" i="1"/>
  <c r="N27" i="1"/>
  <c r="N25" i="1"/>
  <c r="N24" i="1"/>
  <c r="N18" i="1"/>
  <c r="N16" i="1"/>
  <c r="N14" i="1"/>
  <c r="N13" i="1"/>
  <c r="N62" i="1"/>
  <c r="N58" i="1"/>
  <c r="N60" i="1"/>
  <c r="N56" i="1"/>
  <c r="N55" i="1"/>
  <c r="N54" i="1"/>
  <c r="N53" i="1"/>
  <c r="N51" i="1"/>
  <c r="N50" i="1"/>
  <c r="N47" i="1"/>
  <c r="N46" i="1"/>
  <c r="N44" i="1"/>
  <c r="N43" i="1"/>
  <c r="N41" i="1"/>
  <c r="G189" i="1"/>
  <c r="G205" i="1" s="1"/>
  <c r="F189" i="1"/>
  <c r="F205" i="1" s="1"/>
  <c r="H205" i="1" s="1"/>
  <c r="E189" i="1"/>
  <c r="E205" i="1" s="1"/>
  <c r="G185" i="1"/>
  <c r="F185" i="1"/>
  <c r="E185" i="1"/>
  <c r="E204" i="1" s="1"/>
  <c r="G204" i="1"/>
  <c r="F204" i="1"/>
  <c r="N202" i="1"/>
  <c r="N201" i="1"/>
  <c r="N199" i="1"/>
  <c r="N198" i="1"/>
  <c r="N197" i="1"/>
  <c r="N195" i="1"/>
  <c r="N193" i="1"/>
  <c r="N192" i="1"/>
  <c r="N190" i="1"/>
  <c r="N189" i="1"/>
  <c r="N187" i="1"/>
  <c r="N186" i="1"/>
  <c r="N185" i="1"/>
  <c r="N184" i="1"/>
  <c r="N182" i="1"/>
  <c r="N181" i="1"/>
  <c r="N249" i="1" l="1"/>
  <c r="N177" i="1"/>
  <c r="N338" i="1"/>
  <c r="H295" i="1"/>
  <c r="N204" i="1"/>
  <c r="N32" i="1"/>
  <c r="N64" i="1"/>
  <c r="G135" i="1"/>
  <c r="F135" i="1"/>
  <c r="E135" i="1"/>
  <c r="H128" i="1"/>
  <c r="H133" i="1"/>
  <c r="H132" i="1"/>
  <c r="H130" i="1"/>
  <c r="H125" i="1"/>
  <c r="H135" i="1" l="1"/>
  <c r="G294" i="1"/>
  <c r="F294" i="1"/>
  <c r="F296" i="1" s="1"/>
  <c r="E294" i="1"/>
  <c r="E296" i="1" s="1"/>
  <c r="H292" i="1"/>
  <c r="M337" i="1"/>
  <c r="G356" i="1"/>
  <c r="F356" i="1"/>
  <c r="G355" i="1"/>
  <c r="F355" i="1"/>
  <c r="E356" i="1"/>
  <c r="E355" i="1"/>
  <c r="G353" i="1"/>
  <c r="F353" i="1"/>
  <c r="G352" i="1"/>
  <c r="F352" i="1"/>
  <c r="E353" i="1"/>
  <c r="E352" i="1"/>
  <c r="G351" i="1"/>
  <c r="G350" i="1"/>
  <c r="G349" i="1"/>
  <c r="G348" i="1"/>
  <c r="F351" i="1"/>
  <c r="F350" i="1"/>
  <c r="F349" i="1"/>
  <c r="F348" i="1"/>
  <c r="E351" i="1"/>
  <c r="E350" i="1"/>
  <c r="E349" i="1"/>
  <c r="E348" i="1"/>
  <c r="H327" i="1"/>
  <c r="H326" i="1"/>
  <c r="G347" i="1"/>
  <c r="F347" i="1"/>
  <c r="E347" i="1"/>
  <c r="G344" i="1"/>
  <c r="F344" i="1"/>
  <c r="E344" i="1"/>
  <c r="G345" i="1"/>
  <c r="F345" i="1"/>
  <c r="E345" i="1"/>
  <c r="M340" i="1"/>
  <c r="H343" i="1"/>
  <c r="H342" i="1"/>
  <c r="H341" i="1"/>
  <c r="H339" i="1"/>
  <c r="H338" i="1"/>
  <c r="H337" i="1"/>
  <c r="H336" i="1"/>
  <c r="M333" i="1"/>
  <c r="H335" i="1"/>
  <c r="H334" i="1"/>
  <c r="H333" i="1"/>
  <c r="L330" i="1"/>
  <c r="K330" i="1"/>
  <c r="G332" i="1"/>
  <c r="G357" i="1" s="1"/>
  <c r="F332" i="1"/>
  <c r="F357" i="1" s="1"/>
  <c r="E332" i="1"/>
  <c r="E357" i="1" s="1"/>
  <c r="H331" i="1"/>
  <c r="H330" i="1"/>
  <c r="M328" i="1"/>
  <c r="H328" i="1"/>
  <c r="H329" i="1"/>
  <c r="H324" i="1"/>
  <c r="H323" i="1"/>
  <c r="H322" i="1"/>
  <c r="H321" i="1"/>
  <c r="H320" i="1"/>
  <c r="H319" i="1"/>
  <c r="H318" i="1"/>
  <c r="H317" i="1"/>
  <c r="M326" i="1"/>
  <c r="M317" i="1"/>
  <c r="M321" i="1"/>
  <c r="M323" i="1"/>
  <c r="G312" i="1"/>
  <c r="F312" i="1"/>
  <c r="E312" i="1"/>
  <c r="H311" i="1"/>
  <c r="H310" i="1"/>
  <c r="H309" i="1"/>
  <c r="H352" i="1" l="1"/>
  <c r="H353" i="1"/>
  <c r="H355" i="1"/>
  <c r="H356" i="1"/>
  <c r="H357" i="1"/>
  <c r="N330" i="1"/>
  <c r="N344" i="1" s="1"/>
  <c r="H344" i="1"/>
  <c r="H294" i="1"/>
  <c r="G296" i="1"/>
  <c r="H350" i="1"/>
  <c r="H348" i="1"/>
  <c r="H347" i="1"/>
  <c r="H349" i="1"/>
  <c r="H351" i="1"/>
  <c r="H345" i="1"/>
  <c r="M330" i="1"/>
  <c r="H332" i="1"/>
  <c r="G284" i="1"/>
  <c r="F284" i="1"/>
  <c r="E284" i="1"/>
  <c r="H270" i="1"/>
  <c r="H278" i="1"/>
  <c r="H281" i="1"/>
  <c r="H280" i="1"/>
  <c r="H279" i="1"/>
  <c r="G285" i="1"/>
  <c r="F285" i="1"/>
  <c r="E285" i="1"/>
  <c r="G283" i="1"/>
  <c r="F283" i="1"/>
  <c r="E283" i="1"/>
  <c r="G282" i="1"/>
  <c r="F282" i="1"/>
  <c r="E282" i="1"/>
  <c r="M239" i="1"/>
  <c r="M235" i="1"/>
  <c r="G64" i="1"/>
  <c r="F64" i="1"/>
  <c r="E64" i="1"/>
  <c r="G63" i="1"/>
  <c r="F63" i="1"/>
  <c r="E63" i="1"/>
  <c r="G80" i="1"/>
  <c r="F80" i="1"/>
  <c r="E80" i="1"/>
  <c r="G79" i="1"/>
  <c r="F79" i="1"/>
  <c r="E79" i="1"/>
  <c r="H78" i="1"/>
  <c r="H77" i="1"/>
  <c r="M77" i="1"/>
  <c r="M72" i="1"/>
  <c r="M70" i="1"/>
  <c r="M62" i="1"/>
  <c r="M60" i="1"/>
  <c r="H61" i="1"/>
  <c r="H60" i="1"/>
  <c r="M58" i="1"/>
  <c r="M53" i="1"/>
  <c r="M47" i="1"/>
  <c r="M46" i="1"/>
  <c r="M44" i="1"/>
  <c r="M43" i="1"/>
  <c r="H41" i="1"/>
  <c r="M41" i="1"/>
  <c r="H284" i="1" l="1"/>
  <c r="H282" i="1"/>
  <c r="H285" i="1"/>
  <c r="H283" i="1"/>
  <c r="G33" i="1"/>
  <c r="F33" i="1"/>
  <c r="H13" i="1"/>
  <c r="H16" i="1"/>
  <c r="H15" i="1"/>
  <c r="H14" i="1"/>
  <c r="H18" i="1"/>
  <c r="H22" i="1"/>
  <c r="H21" i="1"/>
  <c r="H20" i="1"/>
  <c r="H28" i="1"/>
  <c r="H27" i="1"/>
  <c r="H29" i="1"/>
  <c r="H30" i="1"/>
  <c r="M30" i="1"/>
  <c r="M29" i="1"/>
  <c r="M28" i="1"/>
  <c r="M27" i="1"/>
  <c r="M25" i="1"/>
  <c r="M24" i="1"/>
  <c r="M18" i="1"/>
  <c r="M16" i="1"/>
  <c r="M14" i="1"/>
  <c r="M13" i="1"/>
  <c r="M202" i="1"/>
  <c r="M201" i="1"/>
  <c r="M199" i="1"/>
  <c r="M198" i="1"/>
  <c r="M197" i="1"/>
  <c r="M195" i="1"/>
  <c r="M193" i="1"/>
  <c r="M190" i="1"/>
  <c r="M189" i="1"/>
  <c r="M187" i="1"/>
  <c r="M186" i="1"/>
  <c r="M185" i="1"/>
  <c r="M184" i="1"/>
  <c r="M182" i="1"/>
  <c r="M181" i="1"/>
  <c r="G249" i="1"/>
  <c r="F249" i="1"/>
  <c r="E249" i="1"/>
  <c r="G248" i="1"/>
  <c r="F248" i="1"/>
  <c r="E248" i="1"/>
  <c r="M246" i="1"/>
  <c r="G247" i="1"/>
  <c r="F247" i="1"/>
  <c r="E247" i="1"/>
  <c r="M245" i="1"/>
  <c r="H245" i="1"/>
  <c r="M241" i="1"/>
  <c r="M237" i="1"/>
  <c r="M236" i="1"/>
  <c r="M233" i="1"/>
  <c r="G203" i="1"/>
  <c r="F203" i="1"/>
  <c r="H197" i="1"/>
  <c r="E203" i="1"/>
  <c r="H199" i="1"/>
  <c r="H198" i="1"/>
  <c r="M192" i="1"/>
  <c r="H189" i="1"/>
  <c r="H190" i="1"/>
  <c r="H186" i="1"/>
  <c r="H185" i="1"/>
  <c r="H184" i="1"/>
  <c r="H203" i="1" l="1"/>
  <c r="H33" i="1"/>
  <c r="H247" i="1"/>
  <c r="H204" i="1"/>
  <c r="G176" i="1"/>
  <c r="F176" i="1"/>
  <c r="E176" i="1"/>
  <c r="H175" i="1"/>
  <c r="M175" i="1"/>
  <c r="M174" i="1"/>
  <c r="H174" i="1"/>
  <c r="M172" i="1"/>
  <c r="M171" i="1"/>
  <c r="H166" i="1"/>
  <c r="H167" i="1"/>
  <c r="H168" i="1"/>
  <c r="H169" i="1"/>
  <c r="M169" i="1"/>
  <c r="M168" i="1"/>
  <c r="M167" i="1"/>
  <c r="M166" i="1"/>
  <c r="M165" i="1"/>
  <c r="G157" i="1" l="1"/>
  <c r="F157" i="1"/>
  <c r="E157" i="1"/>
  <c r="H149" i="1"/>
  <c r="H150" i="1"/>
  <c r="H154" i="1"/>
  <c r="H145" i="1"/>
  <c r="H144" i="1"/>
  <c r="H157" i="1" l="1"/>
  <c r="H115" i="1"/>
  <c r="H114" i="1"/>
  <c r="H113" i="1"/>
  <c r="H108" i="1"/>
  <c r="H110" i="1"/>
  <c r="H104" i="1"/>
  <c r="H103" i="1"/>
  <c r="H102" i="1"/>
  <c r="H101" i="1"/>
  <c r="H107" i="1"/>
  <c r="H117" i="1" l="1"/>
  <c r="H99" i="1"/>
  <c r="G91" i="1"/>
  <c r="G92" i="1" s="1"/>
  <c r="F91" i="1"/>
  <c r="F92" i="1" s="1"/>
  <c r="E91" i="1"/>
  <c r="E92" i="1" s="1"/>
  <c r="H88" i="1"/>
  <c r="H91" i="1" l="1"/>
  <c r="G82" i="1"/>
  <c r="E82" i="1"/>
  <c r="H75" i="1"/>
  <c r="H74" i="1"/>
  <c r="H73" i="1"/>
  <c r="H72" i="1"/>
  <c r="H43" i="1"/>
  <c r="F66" i="1"/>
  <c r="E66" i="1"/>
  <c r="H62" i="1"/>
  <c r="H59" i="1"/>
  <c r="H58" i="1"/>
  <c r="M56" i="1"/>
  <c r="H56" i="1"/>
  <c r="M55" i="1"/>
  <c r="H55" i="1"/>
  <c r="M54" i="1"/>
  <c r="H54" i="1"/>
  <c r="H53" i="1"/>
  <c r="M51" i="1"/>
  <c r="H50" i="1"/>
  <c r="H52" i="1"/>
  <c r="M50" i="1"/>
  <c r="H51" i="1"/>
  <c r="G36" i="1"/>
  <c r="F36" i="1"/>
  <c r="G32" i="1"/>
  <c r="G346" i="1" s="1"/>
  <c r="F32" i="1"/>
  <c r="F346" i="1" s="1"/>
  <c r="E32" i="1"/>
  <c r="E346" i="1" s="1"/>
  <c r="H25" i="1"/>
  <c r="E33" i="1"/>
  <c r="E36" i="1" s="1"/>
  <c r="G31" i="1"/>
  <c r="F31" i="1"/>
  <c r="E31" i="1"/>
  <c r="E35" i="1" s="1"/>
  <c r="H24" i="1"/>
  <c r="H346" i="1" l="1"/>
  <c r="G35" i="1"/>
  <c r="F35" i="1"/>
  <c r="H63" i="1"/>
  <c r="H80" i="1"/>
  <c r="H64" i="1"/>
  <c r="F82" i="1"/>
  <c r="H79" i="1"/>
  <c r="G66" i="1"/>
  <c r="H36" i="1"/>
  <c r="H31" i="1"/>
  <c r="H32" i="1"/>
  <c r="H35" i="1" l="1"/>
  <c r="H82" i="1"/>
</calcChain>
</file>

<file path=xl/sharedStrings.xml><?xml version="1.0" encoding="utf-8"?>
<sst xmlns="http://schemas.openxmlformats.org/spreadsheetml/2006/main" count="1024" uniqueCount="526">
  <si>
    <t>Отчет</t>
  </si>
  <si>
    <t>об исполнении мероприятий муниципальных</t>
  </si>
  <si>
    <t xml:space="preserve"> программ муниципального образования Кожевниковский район</t>
  </si>
  <si>
    <t>за 2014 года.</t>
  </si>
  <si>
    <t>№</t>
  </si>
  <si>
    <t>Наименование мероприятий</t>
  </si>
  <si>
    <t>Ответственный исполнитель</t>
  </si>
  <si>
    <t>Объем финансирования, тыс. рублей</t>
  </si>
  <si>
    <t>Фактическое исполнение, тыс. рублей</t>
  </si>
  <si>
    <t xml:space="preserve">Отклонение </t>
  </si>
  <si>
    <t>Показатели (индикаторы)</t>
  </si>
  <si>
    <t>реализации программных мероприятий</t>
  </si>
  <si>
    <t>Наименование показателя</t>
  </si>
  <si>
    <t>Ед. изм.</t>
  </si>
  <si>
    <t>МП «Модель непрерывного экологического воспитания и образования на территории Кожевниковского района на 2011 – 2015гг»</t>
  </si>
  <si>
    <t>(куратор программы отдел образования)</t>
  </si>
  <si>
    <t>Проведение Дней защиты от экологической опасности</t>
  </si>
  <si>
    <t>МКУ «Кожевниковский ресурсно - методический центр»</t>
  </si>
  <si>
    <t>Экологический велопробег</t>
  </si>
  <si>
    <t>Создание и деятельность координационного экологического центра</t>
  </si>
  <si>
    <t>Всего по программе</t>
  </si>
  <si>
    <t>В том числе по исполнителям:</t>
  </si>
  <si>
    <t>Исполнитель 1</t>
  </si>
  <si>
    <t>МП «Развитие образования на территории муниципального образования Кожевниковский район на 2012 – 2015 годы»</t>
  </si>
  <si>
    <t>Организация подвоза обучающихся</t>
  </si>
  <si>
    <t>Трудоустройство несовершеннолетних подростков</t>
  </si>
  <si>
    <t>Введение дополнительных дошкольных мест в ДОУ</t>
  </si>
  <si>
    <t>МП  «Информирование населения о деятельности органов местного самоуправления на территории</t>
  </si>
  <si>
    <r>
      <t xml:space="preserve">(куратор программы  </t>
    </r>
    <r>
      <rPr>
        <sz val="9"/>
        <color rgb="FF000000"/>
        <rFont val="Times New Roman"/>
        <family val="1"/>
        <charset val="204"/>
      </rPr>
      <t>о</t>
    </r>
    <r>
      <rPr>
        <sz val="9"/>
        <color theme="1"/>
        <rFont val="Times New Roman"/>
        <family val="1"/>
        <charset val="204"/>
      </rPr>
      <t>тдел по культуре, молодежной политике и связям с общественностью</t>
    </r>
    <r>
      <rPr>
        <sz val="10"/>
        <color rgb="FF000000"/>
        <rFont val="Times New Roman"/>
        <family val="1"/>
        <charset val="204"/>
      </rPr>
      <t>)</t>
    </r>
  </si>
  <si>
    <t>МП «Культура Кожевниковского Приобья на 2012-2014 годы»</t>
  </si>
  <si>
    <t>Государственные и календарные праздники</t>
  </si>
  <si>
    <t>Создание условий для поддержки одаренных детей и подростков, самореализации молодежи</t>
  </si>
  <si>
    <t>Обеспечение противопожарной безопасности объектов культуры</t>
  </si>
  <si>
    <t>Исполнитель 2</t>
  </si>
  <si>
    <t>МП «Патриотическое воспитание граждан на территории Кожевниковского района на 2011-2015 годы»</t>
  </si>
  <si>
    <t>МП «Развитие физической культуры и спорта на территории муниципального образования Кожевниковский район на 2012-2014 годы»</t>
  </si>
  <si>
    <t>МАУ КР «СОЦ «Колос"</t>
  </si>
  <si>
    <t>(Куратор программы отдел экономического анализа и прогнозирования)</t>
  </si>
  <si>
    <t>Организация работы по заключению коллективных договоров в организациях и учреждениях района</t>
  </si>
  <si>
    <t>Администрация Кожевниковского района, работодатели, профсоюзы</t>
  </si>
  <si>
    <t>проведение районного смотра-конкурса по «Организации работы по улучшению условий и охраны труда в Кожевниковском районе»</t>
  </si>
  <si>
    <r>
      <t xml:space="preserve"> </t>
    </r>
    <r>
      <rPr>
        <sz val="10"/>
        <color theme="1"/>
        <rFont val="Times New Roman"/>
        <family val="1"/>
        <charset val="204"/>
      </rPr>
      <t>проведение «Дней охраны труда» в организациях района</t>
    </r>
  </si>
  <si>
    <t>Проведение районных совещаний по охране труда</t>
  </si>
  <si>
    <t>Проведение мониторинга состояния условий и охраны труда в районе</t>
  </si>
  <si>
    <t>Пропаганда охраны труда через средства массовой информации</t>
  </si>
  <si>
    <t>Организация обучения и аттестации руководителей и специалистов по охране труда</t>
  </si>
  <si>
    <t>Отдел экономического анализа и прогнозирования</t>
  </si>
  <si>
    <t>Развитие интернет-страницы для субъектов малого и среднего предпринимательства на официальном сайте МО Кожевниковский район</t>
  </si>
  <si>
    <t>Проведение конкурса «Предприниматель года»</t>
  </si>
  <si>
    <t>Управление по социально-экономическому развитию села</t>
  </si>
  <si>
    <t>МБУ «Кожевниковский бизнес инкубатор»</t>
  </si>
  <si>
    <t xml:space="preserve">МП «Формирование инвестиционной привлекательности муниципального образования Кожевниковский район на 2013 – 2017 годы» </t>
  </si>
  <si>
    <t>Изъятие невостребованных земельных долей сельскохозяйственного назначения в собственность поселений</t>
  </si>
  <si>
    <t>Сельские поселения</t>
  </si>
  <si>
    <t>Формирование и актуализация банка данных инвестиционных площадок</t>
  </si>
  <si>
    <t>Установление льгот по уплате местных налогов, льготных условий пользования землей, обеспечение возможности подключения к инженерным коммуникациям создаваемым предприятиям</t>
  </si>
  <si>
    <t>Подготовка и проведение публичных слушаний и презентаций инвестиционных проектов</t>
  </si>
  <si>
    <t>Формирование имиджа района и сельских поселений через освещение инвестиционной деятельности, осуществляемой в Кожевниковском районе в средствах массовой информации и на официальном сайте Кожевниковского района и сельских поселений</t>
  </si>
  <si>
    <t>Участие в районных и региональных, выставках, ярмарках, конференциях, круглых столах, семинарах по инвестиционной деятельности</t>
  </si>
  <si>
    <t>(Куратор программы Управление финансов)</t>
  </si>
  <si>
    <t>Администрация района</t>
  </si>
  <si>
    <t>Всего по программам</t>
  </si>
  <si>
    <t>Исполнитель1</t>
  </si>
  <si>
    <r>
      <t xml:space="preserve">(Куратор программы </t>
    </r>
    <r>
      <rPr>
        <sz val="9"/>
        <color theme="1"/>
        <rFont val="Courier New"/>
        <family val="3"/>
        <charset val="204"/>
      </rPr>
      <t>управления по социально-экономическому развитию села</t>
    </r>
    <r>
      <rPr>
        <sz val="10"/>
        <color rgb="FF000000"/>
        <rFont val="Times New Roman"/>
        <family val="1"/>
        <charset val="204"/>
      </rPr>
      <t>)</t>
    </r>
  </si>
  <si>
    <t>Проведение конкурса на лучшее предприятие среди малого и среднего бизнеса</t>
  </si>
  <si>
    <t>Проведение районного конкурса среди операторов машинного доения</t>
  </si>
  <si>
    <t>В том числе по исполнителям</t>
  </si>
  <si>
    <t>Исполнитель 3</t>
  </si>
  <si>
    <t>( Куратор программы центральная районная больница)</t>
  </si>
  <si>
    <t>МП  «Развитие муниципальной службы в Кожевниковском районе на 2011-2014 годы»</t>
  </si>
  <si>
    <t>(Куратор программы отдел правовой и кадровой работы)</t>
  </si>
  <si>
    <t>Программно-техническое сопровождение АИС «Реестр муниципальных услуг» ОГБУ «Областной центр автоматизированных информационных ресурсов</t>
  </si>
  <si>
    <t>Отдел правовой и кадровой работы</t>
  </si>
  <si>
    <r>
      <t xml:space="preserve">(Куратор программы: </t>
    </r>
    <r>
      <rPr>
        <sz val="10"/>
        <color theme="1"/>
        <rFont val="Times New Roman"/>
        <family val="1"/>
        <charset val="204"/>
      </rPr>
      <t xml:space="preserve">Управление по социально экономическому развитию села, </t>
    </r>
    <r>
      <rPr>
        <sz val="10"/>
        <color rgb="FF000000"/>
        <rFont val="Times New Roman"/>
        <family val="1"/>
        <charset val="204"/>
      </rPr>
      <t>отдел муниципального хозяйства Администрации района)</t>
    </r>
  </si>
  <si>
    <t xml:space="preserve">Управление по социально экономическому развитию села </t>
  </si>
  <si>
    <t>Цель Формирование основ современного экологического мировоззрения и осознания человеком последствий своих действий в окружающей природе</t>
  </si>
  <si>
    <t>Задача1 Создать у детей дошкольного и школьного возраста представления о системе экологических характеристик на основе наблюдений и описаний</t>
  </si>
  <si>
    <t>Подготовка и реализация экологических проектов</t>
  </si>
  <si>
    <t>Руководители ОУ района</t>
  </si>
  <si>
    <t>потребность</t>
  </si>
  <si>
    <t>утверждено</t>
  </si>
  <si>
    <t>количество подготовленных и реализованных проектов</t>
  </si>
  <si>
    <t>шт.</t>
  </si>
  <si>
    <t>план</t>
  </si>
  <si>
    <t>факт</t>
  </si>
  <si>
    <t>Грантовая деятельность</t>
  </si>
  <si>
    <t xml:space="preserve">ОБ </t>
  </si>
  <si>
    <t>внебюджетные</t>
  </si>
  <si>
    <t>количество грантовых проектов</t>
  </si>
  <si>
    <t>Районный этап Всероссийского конкурса юных исследователей окружающей среды</t>
  </si>
  <si>
    <t>количество вовлеченных в конкурс</t>
  </si>
  <si>
    <t>чел.</t>
  </si>
  <si>
    <t>Задача2 Познакомить детей старшего возраста с принципиальными подходами к геоэкологии и биоэкологии</t>
  </si>
  <si>
    <t>2.1.</t>
  </si>
  <si>
    <t>1.1.</t>
  </si>
  <si>
    <t>1.2.</t>
  </si>
  <si>
    <t>1.3.</t>
  </si>
  <si>
    <t>Мониторинговые исследования (тестирование, анкетирование во всех ОУ района)</t>
  </si>
  <si>
    <t>отдел образования</t>
  </si>
  <si>
    <t>количество проведенных мониторинговых исследований</t>
  </si>
  <si>
    <t>Задача 3 Научить детей школьного возраста устанавливать причинно-следственные связи между компонентами природы своей местности</t>
  </si>
  <si>
    <t>3.1.</t>
  </si>
  <si>
    <t>ОБ</t>
  </si>
  <si>
    <t>МБ</t>
  </si>
  <si>
    <t>внеб.</t>
  </si>
  <si>
    <t>количество вовлеченных в экологические акции</t>
  </si>
  <si>
    <t>чел</t>
  </si>
  <si>
    <t>Задача 4 Научить детей дошкольного и школьного возраста различать благоприятные и неблагоприятные воздействие на окружающую среду</t>
  </si>
  <si>
    <t>4.1.</t>
  </si>
  <si>
    <t>Фотоконкурс "Контрасты моего родного села"</t>
  </si>
  <si>
    <t>4.2.</t>
  </si>
  <si>
    <t>количество ОУ, вовлеченных в конкурсы, акции</t>
  </si>
  <si>
    <t>кол-во ОУ</t>
  </si>
  <si>
    <t>Задача 5 Создать условия для проведения экологически ориентированной деятельности школьников</t>
  </si>
  <si>
    <t>5.1.</t>
  </si>
  <si>
    <t>количество проведенных заседаний</t>
  </si>
  <si>
    <t>5.2.</t>
  </si>
  <si>
    <t>5.3.</t>
  </si>
  <si>
    <t>Экологические акции (форумы)</t>
  </si>
  <si>
    <t>Выпуск экологической странички в районной газете "Знамя труда"</t>
  </si>
  <si>
    <t>количество статей в газете</t>
  </si>
  <si>
    <t>количество вовлеченных в велопробег</t>
  </si>
  <si>
    <t>5.4.</t>
  </si>
  <si>
    <t>Районный смотр-конкурс "Зеленый наряд</t>
  </si>
  <si>
    <t>внеб</t>
  </si>
  <si>
    <t>ОБ+МБ</t>
  </si>
  <si>
    <t>Исполнитель2</t>
  </si>
  <si>
    <t>отдел образования; Руководители ОУ района</t>
  </si>
  <si>
    <t>Цель Создание необходимых условий для достижения современного качества общего образования, отработка механизмов устойчивого развития системы общего образования в интересах формирования творческой личности и как одного из факторов экономического и социального развития района</t>
  </si>
  <si>
    <t>Задача1 Обновление образовательных стандартов</t>
  </si>
  <si>
    <t>Доля выпускников, прошедших государственную итоговую аттестацию в форме ЕГЭ и новой форме</t>
  </si>
  <si>
    <t>%</t>
  </si>
  <si>
    <t>Проведение итоговой государственной аттестации выпускников ОУ независимыми экзаменационными комиссиями</t>
  </si>
  <si>
    <t>Отдел образовая, ОУ</t>
  </si>
  <si>
    <t>Задача 2 Система поддержки талантливых детей</t>
  </si>
  <si>
    <t>Развитие одаренности детей (участие одаренных детей в мероприятиях регионального и Всероссийского уровня)</t>
  </si>
  <si>
    <t>Увеличение доли обучающихся, победителей и призеров конкурсных мероприятий  регионального  и Всероссийского уровней</t>
  </si>
  <si>
    <t>2.2.</t>
  </si>
  <si>
    <t>Обеспечение конкурсной активности  через доступность участия обучающихся и воспитанников учреждений дополнительного образования в конкурсных мероприятиях областного и Всероссийского уровне</t>
  </si>
  <si>
    <t>Увеличение доли обучающихся, участвующих в олимпиадах, конкурсах, конференциях</t>
  </si>
  <si>
    <t>Задача 3 Развитие учительского потенциала</t>
  </si>
  <si>
    <t>Организация методической и инновационной  деятельности педагогических работников</t>
  </si>
  <si>
    <t>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образовательными стандартами, в общей численности учителей</t>
  </si>
  <si>
    <t>3.2.</t>
  </si>
  <si>
    <t xml:space="preserve"> Привлечение молодых специалистов</t>
  </si>
  <si>
    <t xml:space="preserve">Доля молодых педагогов от общей численности учителей  </t>
  </si>
  <si>
    <t>Задача 4 Современная школьная инфраструктура</t>
  </si>
  <si>
    <t>подвоз обучающихся по с. Кожевниково в МБОУ КСОШ№1, МБОУ КСОШ№2</t>
  </si>
  <si>
    <t xml:space="preserve">Приобретение транспортных средств  </t>
  </si>
  <si>
    <t>количество приобретенных автобусов (МБОУ Батуринская ООШ, МБОУ Чилинская СОШ )</t>
  </si>
  <si>
    <t>4.3.</t>
  </si>
  <si>
    <t>Капитальный и текущий ремонт образовательных учреждений</t>
  </si>
  <si>
    <t>Укрепление материально – технической базы общеобразовательных  учреждений: пополнение фондов школьных библиотек,  оснащение пищеблоков современным оборудованием, приобретение  недостающего и замена устаревшего спортивного оборудования в муниципальных общеобразовательных учреждениях  Кожевниковского район</t>
  </si>
  <si>
    <t>4.4.</t>
  </si>
  <si>
    <t xml:space="preserve">Доля школьников, обучающихся в  общеобразовательных учреждениях, отвечающих современным требованиям к условиям осуществления образовательного процесс  </t>
  </si>
  <si>
    <t>Установка игровой площадки в МБОУ Песочнодубровская СОШ</t>
  </si>
  <si>
    <t>ко-во ОУ</t>
  </si>
  <si>
    <t>4.5.</t>
  </si>
  <si>
    <t>Мероприятия по  предупреждению  чрезвычайных ситуаций: замер сопротивления изоляции, приобретение огнетушителей, пожарных рукавов, перезарядка огнетушителей, пропитка огнезащитным составом чердачных помещений всех  ОУ,  обслуживание пожарной сигнализации</t>
  </si>
  <si>
    <t>Количество учреждений</t>
  </si>
  <si>
    <t xml:space="preserve">ед </t>
  </si>
  <si>
    <t>4.6.</t>
  </si>
  <si>
    <t>Мероприятия по энергосбережению</t>
  </si>
  <si>
    <t>Замена окон в ОУ</t>
  </si>
  <si>
    <t>Задача 5 Здоровье школьников</t>
  </si>
  <si>
    <t>Создание условий для оздоровдения  детей (летние оздоровительные лагеря)</t>
  </si>
  <si>
    <t>Увеличить долю обучающихся,  охваченных организованным оздоровительным отдыхом</t>
  </si>
  <si>
    <t>Организация горячего питания школьников</t>
  </si>
  <si>
    <t xml:space="preserve">Доля обучающихся, охваченных горячим питанием </t>
  </si>
  <si>
    <t xml:space="preserve">Увеличение доли  несовершеннолетних подростков, трудоустроенных  в течение года </t>
  </si>
  <si>
    <t>Цель: Удовлетворение потребностей граждан в доступном и качественном дошкольном образованиии</t>
  </si>
  <si>
    <t>Задача 1 Создание новым мест в образовательных учреждениях, реализующих дошкольное образование</t>
  </si>
  <si>
    <t>Количество созданных мест в муниципальных ОУ, реализующих программы дошкольного образования, для детей в возрасте от 3 до 7 лет</t>
  </si>
  <si>
    <t>ед</t>
  </si>
  <si>
    <t>Охват детей от 3 до 7 лет формами дошкольного образования от реальной потребности</t>
  </si>
  <si>
    <t>Задача 2 Кадровое обеспечение системы дошкольногообразования</t>
  </si>
  <si>
    <t>Приобретение оборудования для детской площадки группы сокращеного дня в МАОУ Зайцевская ООШ</t>
  </si>
  <si>
    <t>Количество работников дошкольных образовательных учреждений, прошедших целевую подготовку</t>
  </si>
  <si>
    <t>Обучение работников образовательных учреждений</t>
  </si>
  <si>
    <t>Цель программы: Формирование открытого информационного пространства на территории муниципального образования «Кожевниковский район», удовлетворяющего требованиям реализации прав граждан на доступ к информации о деятельности органов местного самоуправления и обеспечение гласности и открытости деятельности органов местного самоуправления.</t>
  </si>
  <si>
    <t>Задача 1 Повышение информационной открытости органов местного самоуправления для обеспечения продуктивного диалога местного самоуправления и местного сообщества</t>
  </si>
  <si>
    <t>Количество публикаций в печатных СМИ по освещению деятельности органов местного самоуправления МО «Кожевниковский район»</t>
  </si>
  <si>
    <t>кв.см</t>
  </si>
  <si>
    <t>Увеличение количества публикаций в печатных СМИ по освещению деятельности органов местного самоуправления МО «Кожевниковский район»</t>
  </si>
  <si>
    <t xml:space="preserve">Отдел по культуре, молодежной политике и связям с общественностью
</t>
  </si>
  <si>
    <t>Задача 2 Реализация целенаправленной информационной политики органов местного самоуправления с целью более широкого освещения деятельности органов местного самоуправления на территории муниципального образования «Кожевниковский район»; объективного, полного и своевременного разъяснения районной политики, пропаганды достижений в экономике района, укрепления общественных связей и формирования позитивного общественного мнения</t>
  </si>
  <si>
    <t>Увеличение количества информации, размещенной на сайте Кожевниковского района в разделах «Анонс», «Новости», «Публикации»</t>
  </si>
  <si>
    <t>Количество информации, размещенной на сайте Кожевниковского района в разделах «Анонс», «Новости», «Публикации»</t>
  </si>
  <si>
    <t xml:space="preserve">ед.  </t>
  </si>
  <si>
    <t>Отдел по культуре, молодежной политике и связям с общественностью</t>
  </si>
  <si>
    <t>Цель Формирование единого культурного пространства, создание условий для обеспечения доступа различных групп граждан к культурным благам</t>
  </si>
  <si>
    <t>Задача 1  Поддержка, развитие и обновление содержания работы учреждений культуры и дополнительного образования</t>
  </si>
  <si>
    <t>Проведение мероприятий национально-культурной направленности (Татарский национальный праздник "Сабантуй"</t>
  </si>
  <si>
    <t>участие населения района в культурной жизни района, повышение интеллектуального и культурного уровня населения района</t>
  </si>
  <si>
    <t xml:space="preserve">ко-во  </t>
  </si>
  <si>
    <t>увеличение количества фестивалей, театрализованных представлений, праздников, и выставок</t>
  </si>
  <si>
    <t>ед.</t>
  </si>
  <si>
    <t xml:space="preserve">Задача 2 Создание условий для поддержки одаренных детей и подростков, самореализации молодёжи
</t>
  </si>
  <si>
    <t>Материальная поддержка учащихся ДШИ, добившихся определённых результатов</t>
  </si>
  <si>
    <t>Увеличение количество учащихся в образовательных учреждениях культуры</t>
  </si>
  <si>
    <t xml:space="preserve">Проведение районных конкурсов и праздников </t>
  </si>
  <si>
    <t>1.4.</t>
  </si>
  <si>
    <t>Творческие отчёты сельских поселений</t>
  </si>
  <si>
    <t>Количество посетителей спектаклей, концертов, представлений, выставок и др. мероприятий учреждений культурно-досугового тип</t>
  </si>
  <si>
    <t>1.5.</t>
  </si>
  <si>
    <t>Организация и проведение культурно-спортивных мероприятий, областного и межрайонного значения, проводимых на территории Кожевниковского района, в том числе конкурсы, фестивали, соревнования, выездные Дни Департаментов</t>
  </si>
  <si>
    <t xml:space="preserve">Задача 3 Развитие кадрового потенциала и социальной поддержки работников культуры </t>
  </si>
  <si>
    <t>Задача 4 Развитие материальной базы учреждений культуры и дополнительного образования, техническое переоснащение отрасли</t>
  </si>
  <si>
    <t>Приобретение компьютеров, подключение к сети Интернет, светового, звукоусилительного оборудования и др.</t>
  </si>
  <si>
    <t>Количество работников культурно-досуговых учреждений со специальным образованием</t>
  </si>
  <si>
    <t>Обеспечение учреждений культуры  современной аппаратурой, оборудованием, компьютерной техникой</t>
  </si>
  <si>
    <t>Количество мероприятий в учреждениях культурно-досугового типа</t>
  </si>
  <si>
    <t>Цель Совершенствование системы патриотического воспитания граждан, проживающих на территории Кожевниковского района.</t>
  </si>
  <si>
    <t>Задача 1 Создание условий для обеспечения широкого участия населения Кожевниковского района в процессе патриотического воспитания</t>
  </si>
  <si>
    <t>Задача 2  Оказание поддержки организациям, обеспечивающим эффективное функционирование системы гражданского и военно-патриотического воспитания молодежи, в том числе проходящей службу в рядах Вооруженных Сил Российской Федерации</t>
  </si>
  <si>
    <t>Задача 3 Укрепление материально-технической базы организаций, занимающихся патриотическим воспитанием молодежи</t>
  </si>
  <si>
    <t>Цель: Создание условий для развития физической культуры и спорта в муниципальном образовании Кожевниковский район</t>
  </si>
  <si>
    <t>Задача 1 Развитие массового спорта в муниципальном образовании Кожевниковский район. Популяризация здорового образа жизни</t>
  </si>
  <si>
    <t>доля жителей Кожевниковского района, систематически занимающихся физической культурой и спортом, в общей численности населения</t>
  </si>
  <si>
    <t>Количество жителей, систематических занимающихся физической культурой и спортом</t>
  </si>
  <si>
    <t>Информационно-просветительская деятельность, работа  с населением</t>
  </si>
  <si>
    <t xml:space="preserve">Проведение районных  спортивно-массовых мероприятий </t>
  </si>
  <si>
    <t xml:space="preserve">Участие в  спортивно – массовых мероприятиях разных уровней </t>
  </si>
  <si>
    <t>Численность инвалидов, систематических занимающихся физической культурой и спортом</t>
  </si>
  <si>
    <t>Задача 2 Кадровое обеспечение специалистами отрасли физической культуры и спорта в Кожевниковском районе</t>
  </si>
  <si>
    <t>Численность тренерско-преподавательского состава</t>
  </si>
  <si>
    <t>Задача 3 Подготовка спортивного резерва и спорта высших достижений в Кожевниковском районе</t>
  </si>
  <si>
    <t>Финансирование членов сборной района (Стимулирование членов сборной района за выступления на областных сельских спортивных играх )</t>
  </si>
  <si>
    <t>Задача 4 Информационно-просветительская деятельность, работа с населением</t>
  </si>
  <si>
    <t>Задача 5 Развитие-материально - технической базы спортивных объектов для занятий физической культурой и спортом в Кожевниковском районе</t>
  </si>
  <si>
    <t xml:space="preserve">количество спортивных сооружений </t>
  </si>
  <si>
    <t>площадь спортивных сооружений</t>
  </si>
  <si>
    <t>кв.м</t>
  </si>
  <si>
    <t xml:space="preserve">Развитие  спортивной материально – технической  базы
</t>
  </si>
  <si>
    <t>Строительство, реконструкция и ремонт  спортивных сооружений</t>
  </si>
  <si>
    <t xml:space="preserve">Организация и проведение областных сельских зимних спортивных игр "Снежные узоры 2014" на территории Кожевниковского района </t>
  </si>
  <si>
    <t>Количество спортсменов выступающих  за Кожевниковский  район</t>
  </si>
  <si>
    <t>Количество команд по игровым видам спорта в чемпионатах и первенствах Области</t>
  </si>
  <si>
    <t xml:space="preserve">Цель Создание в организациях района условий труда, обеспечивающих сохранение жизни и здоровья работников в процессе трудовой деятельности </t>
  </si>
  <si>
    <t>Задача 1 Совершенствование форм и методов социального партнерства всех субъектов социально – трудовых отношений в решении вопросов охраны труда</t>
  </si>
  <si>
    <t>чел. на 1000 заня-тых в эконо-мике района</t>
  </si>
  <si>
    <t>количество пострадавших работников на 1000 человек, занятых в экономике района</t>
  </si>
  <si>
    <t>Количество заключенных и зарегистрированных коллективных</t>
  </si>
  <si>
    <t>шт</t>
  </si>
  <si>
    <t>количество вовлеченных в конкурс организаций</t>
  </si>
  <si>
    <t>количество проведенных «Дней охраны труда»</t>
  </si>
  <si>
    <t>количество проведенных совещаний</t>
  </si>
  <si>
    <t>Проведение районного конкурса «Лучший коллективный договор»</t>
  </si>
  <si>
    <t>Администрация  района, работодатели, профсоюзы</t>
  </si>
  <si>
    <t>количество вовлечённых в конкурс организаций</t>
  </si>
  <si>
    <t>Задача 2 Нормативно-методическое и информационное обеспечение организаций и учреждений по охране труда</t>
  </si>
  <si>
    <t>количество составленных отчетов по охране труда</t>
  </si>
  <si>
    <t>количество выступлений в СМИ</t>
  </si>
  <si>
    <t>Задача 3: Улучшение состояния условий и охраны труда на предприятиях и в организациях района по результатам аттестации рабочих мест</t>
  </si>
  <si>
    <t xml:space="preserve">Организация проведения специальной оценки условий труда </t>
  </si>
  <si>
    <t xml:space="preserve">количество организаций и учреждений, завершивших специальную оценку условий труда </t>
  </si>
  <si>
    <t>Администрация района, работодатели, профсоюзы</t>
  </si>
  <si>
    <t>количество руководителей и специалистов, прошедших обучение по охране труда</t>
  </si>
  <si>
    <t>МП «Улучшение условий и охраны труда в Кожевниковском районе на 2014 – 2016 годы»</t>
  </si>
  <si>
    <t xml:space="preserve">МП «Развитие малого и среднего предпринимательства на территории  Кожевниковского района на период 2014-2018 годы» </t>
  </si>
  <si>
    <t>Число субъектов малого предпринимательства, ед. на 10000 человек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</si>
  <si>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</si>
  <si>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ед. на 10000 человек</t>
  </si>
  <si>
    <t>Задача 1. Развитие инфраструктуры поддержки субъектов малого и среднего предпринимательства</t>
  </si>
  <si>
    <t xml:space="preserve">Цель Содействие развитию малого и среднего предпринимательства в Кожевниковском районе </t>
  </si>
  <si>
    <t>Формирование инфраструктуры поддержки субъектов малого и среднего предпринимательства на территории Кожевниковского района и обеспечение ее деятельности (Создание и развитие деятельности МБУ «Кожевниковский бизнес-инкубатор»)</t>
  </si>
  <si>
    <t>Софинансирование расходов на создание, развитие и обеспечение деятельности   МБУ «Кожевниковский бизнес-инкубатор»)</t>
  </si>
  <si>
    <t>Проведение обучающих семинаров для предпринимателей</t>
  </si>
  <si>
    <t xml:space="preserve">Количество вновь зарегистрированных индивидуальных предпринимателей всего, 
в том числе через МБУ КБИ
</t>
  </si>
  <si>
    <t>Задача 2. 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Кожевниковского района</t>
  </si>
  <si>
    <t>Конкурс предприни-мательских проектов стартующего бизнеса</t>
  </si>
  <si>
    <t xml:space="preserve"> Отдел экономического анализа и прогнозирования</t>
  </si>
  <si>
    <t>Количество субъектов малого предприни-мательства получивших имущественную поддержку</t>
  </si>
  <si>
    <t>Количество открытых новых рабочих мест в сфере малого предпринимательства</t>
  </si>
  <si>
    <t>Задача 3 Имущественная поддержка субъектов малого и среднего предпринимательства</t>
  </si>
  <si>
    <t>Количество договоров аренды, заключенных Администрацией</t>
  </si>
  <si>
    <t>Количество договоров аренды, заключенных Бизнес-инкубатором</t>
  </si>
  <si>
    <t xml:space="preserve">Администрация района, МБУ КБИ </t>
  </si>
  <si>
    <t>Задача 4 Информационная поддержка субъектов малого и среднего предпринимательства</t>
  </si>
  <si>
    <t>Информация в сети интернет (официальный сайт Администрации Кожевниковского района)</t>
  </si>
  <si>
    <t>Задача 5 Консультационная и организационная поддержка субъектов малого и среднего предпринимательства</t>
  </si>
  <si>
    <t xml:space="preserve">Количество консультаций, проведенных специалистами БИ </t>
  </si>
  <si>
    <t>Задача 6 Популяризация предпринимательской деятельности</t>
  </si>
  <si>
    <t>Число предпринимательских проектов, разработанных молодежью и получивших поддержку в рамках районных конкурсов</t>
  </si>
  <si>
    <t xml:space="preserve">Отдел экономического анализа и прогнозирования
 МБУ КБИ
</t>
  </si>
  <si>
    <t>Формирование и обучение молодежных бизнес-команд</t>
  </si>
  <si>
    <t>Проведение конкурса бизнес-идей среди школьников и учащейся молодежи</t>
  </si>
  <si>
    <t>6.1.</t>
  </si>
  <si>
    <t>6.2.</t>
  </si>
  <si>
    <t>Проведение праздника "День предпринимателя"</t>
  </si>
  <si>
    <t>Количество проведенных круглых столов, совещаний; проведение обучающего семинара</t>
  </si>
  <si>
    <t>Кол-во участников</t>
  </si>
  <si>
    <t>Количество участников</t>
  </si>
  <si>
    <t>Имущественная поддержка субъектов малого и среднего предпринимательства и организаций, образующих структуру поддержки субъектов малого и среднего предпринимательства Кожевниковского района</t>
  </si>
  <si>
    <t>Количество проведенных обучающих семинаров для предпринимателей</t>
  </si>
  <si>
    <t>Проведение совещаний, круглых столов для субъектов малого и среднего бизнеса (получение сведений из ЕГРИП/ЕГРЮЛ)</t>
  </si>
  <si>
    <t>Цель Комплексное социально-экономическое развитие территории Кожевниковского района путем формирования благоприятного климата, привлечения инвестиций и увеличения доходов местного бюджета</t>
  </si>
  <si>
    <t>Увеличение объема инвестиций в основной капитал (за исключением бюджетных средств) в расчете на 1 человека (по сравнению с предыдущим годом)</t>
  </si>
  <si>
    <t>руб.</t>
  </si>
  <si>
    <t>Задача 1 Создание благоприятной для инвестиций административной среды на территории Кожевниковского района</t>
  </si>
  <si>
    <t>Организация работы Совета по инвестициям при Главе Кожевниковского района</t>
  </si>
  <si>
    <t>Количество заседаний Совета</t>
  </si>
  <si>
    <t>0 (отсутствие инвестиционных проектов)</t>
  </si>
  <si>
    <t>Обновление инвестиционного паспорта муниципального образования Кожевниковский район</t>
  </si>
  <si>
    <t>Увеличение объема инвестиций за счет всех источников финансирования в действующих ценах</t>
  </si>
  <si>
    <t>Организация сопровождения и мониторинг инвестиционных  проектов, имеющих социально-экономическое значение для развития Кожевниковского района</t>
  </si>
  <si>
    <t>Количество инвестиционных проектов</t>
  </si>
  <si>
    <t>млн.руб</t>
  </si>
  <si>
    <t xml:space="preserve">Количество изъятых невостребованных земельных долей сельскохозяйственного назначения в собственность поселений </t>
  </si>
  <si>
    <t>Задача 2. Создание условий для реализации инвестиционных проектов</t>
  </si>
  <si>
    <t>Количество инвестиционных площадок</t>
  </si>
  <si>
    <t>Задача 3. Формирование экономических механизмов привлечения и поддержки инвестиций</t>
  </si>
  <si>
    <t>Отдел муниципального хозяйства; отдел земельных ресурсов; сельские поселения</t>
  </si>
  <si>
    <t>Количество установленных льгот</t>
  </si>
  <si>
    <t>Задача 4. Обеспечение мероприятий, направленных на формирование благоприятного инвестиционного имиджа</t>
  </si>
  <si>
    <t xml:space="preserve">Отдел экономического анализа и прогнозирования;
Отраслевые отделы Администрации района
</t>
  </si>
  <si>
    <t>Количество презентаций</t>
  </si>
  <si>
    <t xml:space="preserve">Отдел по культуре, спорту, молодежной политике и связям с общественностью;
Отраслевые отделы Администрации района
</t>
  </si>
  <si>
    <t>Количество публикаций в средствах массовой информации и на официальном сайте района и сельских поселений</t>
  </si>
  <si>
    <t>Финансирование не предусмотрено</t>
  </si>
  <si>
    <t xml:space="preserve">Количество проведенных мероприятий </t>
  </si>
  <si>
    <t>МП «Повышение эффективности бюджетных расходов Кожевниковского района на 2014-2016 годы»</t>
  </si>
  <si>
    <t>Цель Создание  условий для повышения эффективности деятельности органов местного самоуправления Кожевниковского района по выполнению муниципальных функций и обеспечению потребностей жителей района в муниципальных услугах, увеличению их доступности и качества, повышение качества управления муниципальными финансами Кожевниковского  района</t>
  </si>
  <si>
    <t>Задача 1 Обеспечение сбалансированности и устойчивости бюджета Кожевниковского района</t>
  </si>
  <si>
    <t xml:space="preserve">1.1. </t>
  </si>
  <si>
    <t xml:space="preserve">Мониторинг исполнения бюджета муниципального образования Кожевниковский район </t>
  </si>
  <si>
    <t>Управление финансов</t>
  </si>
  <si>
    <t>Ежеквартальный отчет об исполнении бюджетных средств</t>
  </si>
  <si>
    <t>кв</t>
  </si>
  <si>
    <t xml:space="preserve">Задача 2 Расширение сферы применения программно-целевого принципа организации деятельности органов местного самоуправления </t>
  </si>
  <si>
    <t xml:space="preserve">2.1. </t>
  </si>
  <si>
    <t>Утверждение ведомственных целевых программ</t>
  </si>
  <si>
    <t>отделы администрации</t>
  </si>
  <si>
    <t>Количество утвержденных ведомственных программ</t>
  </si>
  <si>
    <t>Проведение оценки эффективности муниципальных программ Кожевниковского района и внесение изменений в муниципальные программы</t>
  </si>
  <si>
    <t>Доля расходов районного бюджета, формируемых в рамках программ, в общем объеме расходов районного бюджета (без учета субвенций, субсидий и иных межбюджетных трансферов из бюджетов других уровней)</t>
  </si>
  <si>
    <t>2.3.</t>
  </si>
  <si>
    <t>Разработка и согласование Докладов о результатах и основных направлениях деятельности главными распорядителями средств районного бюджета</t>
  </si>
  <si>
    <t>Количество разработанных и согласованных ДРОНДов</t>
  </si>
  <si>
    <t>Задача 3  Оптимизация бюджетной сети и повышение качества оказания муниципальных услуг</t>
  </si>
  <si>
    <t>Финансовое обеспечение муниципальных бюджетных учреждений Кожевниковского района на основании муниципальных заданий</t>
  </si>
  <si>
    <t>наличие сформированных муниципальных заданий учредителя и отчетов об их исполнении</t>
  </si>
  <si>
    <t>Задача 4. Повышение эффективности распределения бюджетных средств</t>
  </si>
  <si>
    <t>Организация контроля за эффективностью и результативностью использования средств консолидированного бюджета Кожевниковского района</t>
  </si>
  <si>
    <t xml:space="preserve">контрольная комиссия при Думе Кожевниковского района </t>
  </si>
  <si>
    <t>Количество актов проверок бюджетных учреждений</t>
  </si>
  <si>
    <t>Задача 5  Формирование комплексной муниципальной контрактной системы Кожевниковского района</t>
  </si>
  <si>
    <t>Размещение заказов преимущественно путем проведения аукционов в электронной форме, как к наиболее открытой, конкурентной и экономически эффективной форме размещения заказа</t>
  </si>
  <si>
    <t>главные распорядители бюджетных средств</t>
  </si>
  <si>
    <t>Задача 6  Создание информационной системы управления муниципальными финансами</t>
  </si>
  <si>
    <t>Подготовка и размещение информации на сайте Кожевниковского района (Сопровождение сайта)</t>
  </si>
  <si>
    <t>Абонентский пакет (Сводный)</t>
  </si>
  <si>
    <t>Использование базы данных "Электронная система "Госфинансы"</t>
  </si>
  <si>
    <t>абонентский пакет</t>
  </si>
  <si>
    <t>мес</t>
  </si>
  <si>
    <t>МП «Обеспечение условий устойчивого развития личного подсобного хозяйства в Кожевниковском районе на 2014-2017 годы»</t>
  </si>
  <si>
    <t>Цель Обеспечение условий устойчивого развития личных подсобных хозяйств граждан, улучшение материального положения, повышение занятости и жизненного уровня сельского населения</t>
  </si>
  <si>
    <t>Задача 1 Развитие растениеводства и животноводства,   сохранение и увеличение производства сельскохозяйственной продукции в личных подсобных хозяйствах граждан</t>
  </si>
  <si>
    <t>Количество размещенных заказов</t>
  </si>
  <si>
    <t xml:space="preserve">Развитие растениеводства в личных подсобных хозяйствах граждан </t>
  </si>
  <si>
    <t xml:space="preserve">Рост производства плодов и ягод в личных подсобных хозяйствах граждан </t>
  </si>
  <si>
    <t>Задача 2 Создание эффективной системы сбыта, развитие   оптовой и розничной торговли сельскохозяйственной продукции, произведенной в личных подсобных хозяйствах граждан</t>
  </si>
  <si>
    <t>Закуп продукции с личных подсобных хозяйств граждан через систему потребительской кооперации</t>
  </si>
  <si>
    <t>Задача 3 Развитие системы консультационного обслуживания личных подсобных хозяйств граждан</t>
  </si>
  <si>
    <t>Проведение обучающих семинаров, лекций и других учебных мероприятий</t>
  </si>
  <si>
    <t>Размещение информации на сайте администрации и  СМИ</t>
  </si>
  <si>
    <t>Задача 4 Совершенствование механизма поддержки частного сектора землевладельцев</t>
  </si>
  <si>
    <t>Повышение роли органов местного самоуправления в поддержке ЛПХ населения</t>
  </si>
  <si>
    <t>Количество предоставленных льгот по уплате земельного налога</t>
  </si>
  <si>
    <t>Количество предоставленных земельных участков для ведения ЛПХ</t>
  </si>
  <si>
    <t>Содействие производителям сельскохозяйственной продукции в получении кредитных ресурсов и субсидировании процентных ставок</t>
  </si>
  <si>
    <t>Кредитные ресурсы краткосрочные, тыс.руб.</t>
  </si>
  <si>
    <t>Количество ЛПХ получивших финансовую поддержку</t>
  </si>
  <si>
    <t>Количество ЛПХ субсидированных процентных ставок</t>
  </si>
  <si>
    <t>инв.кредиты тыс.руб.</t>
  </si>
  <si>
    <t>Субсидир ФБ</t>
  </si>
  <si>
    <t>ОБ, тыс.руб</t>
  </si>
  <si>
    <t>Количество размещенной информации</t>
  </si>
  <si>
    <t>Количество дворов, занимающихся выращиванием сельскохозяйственной продукции</t>
  </si>
  <si>
    <t>Стимулирование развития производства молочной продукции в районе</t>
  </si>
  <si>
    <t>Количество дворов, занимающихся животноводством</t>
  </si>
  <si>
    <t>Число пчелосемей</t>
  </si>
  <si>
    <t xml:space="preserve">Развитие пчеловодства </t>
  </si>
  <si>
    <t xml:space="preserve">Развитие животноводства  </t>
  </si>
  <si>
    <t>Надой молока от одной коровы, кг</t>
  </si>
  <si>
    <t>кг</t>
  </si>
  <si>
    <t>Своевременные выплаты субсидий подрядчикам оказавшим услуги по искусственному осеменению коров в ЛПХ</t>
  </si>
  <si>
    <t>прирост объемов продукции сельского хозяйства</t>
  </si>
  <si>
    <t>голов</t>
  </si>
  <si>
    <t>Стимулирование эффективного использования плодородных земель</t>
  </si>
  <si>
    <t>Производительность молока</t>
  </si>
  <si>
    <t>тонн</t>
  </si>
  <si>
    <t>Соревнование среди сельских поселений Кожевниковского района по сбору молока от населения</t>
  </si>
  <si>
    <t>1.6.</t>
  </si>
  <si>
    <t>1.7.</t>
  </si>
  <si>
    <t>1.8.</t>
  </si>
  <si>
    <t>1.9.</t>
  </si>
  <si>
    <t>1.10.</t>
  </si>
  <si>
    <t>ФБ</t>
  </si>
  <si>
    <t>Количество физических лиц, ИП, оказывающих услуги частному сектору по закупу сельскохозяйственной продукции</t>
  </si>
  <si>
    <t>Количество потребительских кооперативов осуществляющих сбор продукции с ЛПХ</t>
  </si>
  <si>
    <t>Количество проведенных семенаров, лекций и других учебных мероприятий</t>
  </si>
  <si>
    <t>Ярмарки сельских поселений на творческих отчетах</t>
  </si>
  <si>
    <t xml:space="preserve">Организация закупок сельскохозяйственной продукции у населения </t>
  </si>
  <si>
    <t>Количество проведенных ярмарок</t>
  </si>
  <si>
    <t xml:space="preserve">Задача 1 Формирование системы муниципальной службы как целостного правового института публичной власти 
</t>
  </si>
  <si>
    <t xml:space="preserve">Усиление антикоррупционной составляющей в организации обучения муниципальных служащих </t>
  </si>
  <si>
    <t>Совершенствование технологий проведения конкурсов на замещение вакантных должностей муниципальной службы и включение в кадровый резерв муниципальной службы, аттестации и квалификационных экзаменов муниципальных служащих</t>
  </si>
  <si>
    <t xml:space="preserve">Задача 2 Внедрение на муниципальной службе эффективных технологий и современных методов кадровой работы
</t>
  </si>
  <si>
    <t>Задача 3 Повышение эффективности муниципальной службы и результативности профессио-нальной служебной деятельности муниципальных служащих</t>
  </si>
  <si>
    <t>Обеспечение освещения в СМИ конкурсов на замещение вакантных должностей  муниципальной службы</t>
  </si>
  <si>
    <t>3.3.</t>
  </si>
  <si>
    <t>3.4.</t>
  </si>
  <si>
    <t>Программно-техническое сопровождение сайта ОМС ОО "Студия-15"</t>
  </si>
  <si>
    <t>3.5.</t>
  </si>
  <si>
    <t>Программно-техническое сопровождение автоматизированной системы электронного документооборота и делопроизводства "Кодекс Документооборот"</t>
  </si>
  <si>
    <t>Количество муниципальных служащих прошедших обучение</t>
  </si>
  <si>
    <t xml:space="preserve">Доля вакантных должностей    муниципальной службы,  замещаемых на основе конкурса </t>
  </si>
  <si>
    <t>Разработка порядка заключения договора на обучение между органом местного самоуправления и гражданином с обязательством последующего прохождения муниципальной службы после окончания обучения в течение определенного срока</t>
  </si>
  <si>
    <t>Доля граждан, поступивших на муниципальную службу на  основе договора на обучение с обязательством последующего прохождения муниципальной службы, в общем числе граждан, поступивших на муниципальную службу</t>
  </si>
  <si>
    <t>Разработка и внедрение  индивидуальных планов профессионального развития муниципальных служащих</t>
  </si>
  <si>
    <t>Число муниципальных служащих, принявших участие в     инновационных программах     профессиональной подготовки и  переподготовки муниципальных служащих</t>
  </si>
  <si>
    <t>Количество размещенных в СМИ конкурсов на замещение вакантных должностей  муниципальной службы</t>
  </si>
  <si>
    <t>МП «Устойчивое развитие сельских территорий Кожевниковского района на 2014-2017 годы и на период до 2020 года»</t>
  </si>
  <si>
    <t xml:space="preserve">Цель: Улучшение условий жизнедеятельности на территории Кожевниковского  района Томской области, улучшение  инвестиционного климата в сфере АПК на территории Кожевниковского района за счет реализации  инфраструктурных мероприятий,  активизация участия граждан, проживающих на территории Кожевниковского района в решении </t>
  </si>
  <si>
    <t>Задача 1: Удовлетворение  потребностей населения, проживающего на территории Кожевниковского района, в том числе молодых семей и молодых специалистов в жилье</t>
  </si>
  <si>
    <t>Улучшение жилищных условий граждан, проживающих в сельской местности, в том числе молодых семей и молодых специалистов, всего</t>
  </si>
  <si>
    <t>В том числе молодых семей и молодых специалистов</t>
  </si>
  <si>
    <t xml:space="preserve">Количество семей, улучшивших свои жилищные условия, всего семей  </t>
  </si>
  <si>
    <t>тыс.кв.м</t>
  </si>
  <si>
    <t>Внеб.</t>
  </si>
  <si>
    <t xml:space="preserve">   </t>
  </si>
  <si>
    <t xml:space="preserve"> в том числе количество молодых семей и молодых специалистов, семей </t>
  </si>
  <si>
    <t>Ввод (приобретение) жилья для граждан, проживающих в сельской местности, всего</t>
  </si>
  <si>
    <t>Задача 2: Повышение уровня комплексного обустройства объектами социальной и инженерной инфраструктуры населенных пунктов, входящих в состав Кожевниковского района</t>
  </si>
  <si>
    <t>Строительство общеобразовательных организаций – всего в том числе по населенным пунктам:</t>
  </si>
  <si>
    <t>Завершение строительства СОШ №2 на 440 ученических мест в с. Кожевниково</t>
  </si>
  <si>
    <t>Ввод в действие общеобразовательных организаций (мест)</t>
  </si>
  <si>
    <t>мест</t>
  </si>
  <si>
    <t>Отдел образования</t>
  </si>
  <si>
    <t>Реконструкция уличного освещения Статоювалинского сельского поселения Кожевниковского района с применением энергосберегающих технологий</t>
  </si>
  <si>
    <t>Развитие электрических сетей в Кожевниковском районе:</t>
  </si>
  <si>
    <t>Главы сельских поселений</t>
  </si>
  <si>
    <t>Протяженность линий электропередач, введенная в действие за год</t>
  </si>
  <si>
    <t>км</t>
  </si>
  <si>
    <t>2.2.1.</t>
  </si>
  <si>
    <t>Развитие водоснабжения в Кожевниковском районе:</t>
  </si>
  <si>
    <t>2.3.1.</t>
  </si>
  <si>
    <t xml:space="preserve">Реконструкция  водопроводных сетей в с. Уртам по ул. Комсомольская, ул. Ленина </t>
  </si>
  <si>
    <t>реконструкция локальных водопроводов</t>
  </si>
  <si>
    <t>2.3.2.</t>
  </si>
  <si>
    <t>Реконструкция водопроводных сетей в с. Старая Ювала по ул. 30 лет Победы</t>
  </si>
  <si>
    <t>2.4.</t>
  </si>
  <si>
    <t xml:space="preserve">Реконструкция водопроводной сети по ул. Молодежной в с. Песочнодубровка </t>
  </si>
  <si>
    <t>2.3.3.</t>
  </si>
  <si>
    <t>Развитие газоснабжения в Кожевниковском районе:</t>
  </si>
  <si>
    <t xml:space="preserve">Строительство газопровода  в с. Кожевниково 2очер., 2 этап </t>
  </si>
  <si>
    <t>2.4.1.</t>
  </si>
  <si>
    <t>Уровень газификации домов (квартир) сетевым газом</t>
  </si>
  <si>
    <t>Ввод в действие газовых сетей</t>
  </si>
  <si>
    <t>Наличие газифицированных домов (квартир)/общее количество домов (квартир) * 100%</t>
  </si>
  <si>
    <t>2.5.</t>
  </si>
  <si>
    <t>Разработка проектно-сметной документации объектов кап.строительства муниципальной собственноти:</t>
  </si>
  <si>
    <t>Главы сельских поселений, отдел образования</t>
  </si>
  <si>
    <t>2.5.1.</t>
  </si>
  <si>
    <t>ПСД инженерной инфраструктуры жилых микр. "Коммунальный" с Кожевниково</t>
  </si>
  <si>
    <t>2.5.2.</t>
  </si>
  <si>
    <t>Разработка ПСД для строительства общеобразовательных учреждений (объекты:"Строительство школы на 30 мест в д.Кожевниково-на-Шегарке", "Строительство школы на 45 мест в д. Терсалгай</t>
  </si>
  <si>
    <t>2.5.3.</t>
  </si>
  <si>
    <t>Подготовка ПСД по освещению улиц Кожевниковского района</t>
  </si>
  <si>
    <t>Количество разработанных ПСД</t>
  </si>
  <si>
    <t>МП «Энергосбержение и повышение энергетической эффективности на территории Кожевниковского района на 2013 год и на перспективу до 2020 года»</t>
  </si>
  <si>
    <t>Цель : Создание правовых, экономических и организационных основ для повышения энергетической эффективности при добыче, производстве, транспортировке и использовании энергетических ресурсов на предприятиях и населением такими темпами, чтобы обеспечить динамику снижения потребления топливно-энергетических ресурсов на единицу ВРП на 40% к 2020 году (по отношению к 2007г.) в соответствие с Указом Президента России № 889 от 04.06.2008г.</t>
  </si>
  <si>
    <t>Задача 1  Создание экономических механизмов, стимулирующих эффективное использование энергии</t>
  </si>
  <si>
    <t>отдел муниципального хозяйства</t>
  </si>
  <si>
    <t>Количество подготовленных ПСД</t>
  </si>
  <si>
    <t>Подготовка ПСД на реализацию энергоэффективных проектов в учреждениях (МБОУ "Уртамская СОШ", МБОУ ДОД Кожевниковская ДШИ"</t>
  </si>
  <si>
    <t>Проведение конференций, семинаров, круглых столов и т.п. по вопросам патриотического воспитания</t>
  </si>
  <si>
    <t>Количество проведенных конференций, семинаров, круглых столов и т.д</t>
  </si>
  <si>
    <t>Координационный совет,  ОКСМПСО</t>
  </si>
  <si>
    <t>Организация и проведение мероприятий, в том числе поездок, направленных на содействие развитию детского и молодежного туризма с познавательной целью о родном крае</t>
  </si>
  <si>
    <t>Организация и проведение мероприятий, посвященных локальным войнам и военным конфликтам 1950-2000 г.г.,  создание памятников и др.</t>
  </si>
  <si>
    <t>Кожевниковское районное отделение ТРО «Российский союз ветеранов Афганистана»</t>
  </si>
  <si>
    <t>Количество проведенных мероприятий</t>
  </si>
  <si>
    <t>Оказание поддержки организациям, обеспечивающим эффективное функционирование системы гражданского и военно-патриотического воспитания молодежи</t>
  </si>
  <si>
    <t>Совет ветеранов</t>
  </si>
  <si>
    <t>Оснащение, обслуживание стенда о гражданах, внесших значительный вклад в социально-экономическое развитие Кожевниковского района (доска почета)</t>
  </si>
  <si>
    <t>Организация работы по шефству за содержанием памятников погибшим воинам-землякам</t>
  </si>
  <si>
    <t>Участие в областном конкурсе ветеранских хоров</t>
  </si>
  <si>
    <t>Активизация деловой активности в удаленных селах и на депрессивных террито-риях (доля субъектов, расположенных в удаленных селах к общему числу зарегистрированных субъектов)</t>
  </si>
  <si>
    <t>МБ+ОБ</t>
  </si>
  <si>
    <t>МБУ «КБИ»</t>
  </si>
  <si>
    <t>снижениепоказателя произошло в связи с завершением строительства крупных соц. Объектов</t>
  </si>
  <si>
    <t>Количество оказанных консультаций</t>
  </si>
  <si>
    <t>консультация по участию в гранте "Начинающий фермер", КФХ Алексеенко, КФХ Игловский, КФХ Сергеев, СП ССПОК Чилинское подворье</t>
  </si>
  <si>
    <t>Оказание информационно-организационного и консультационного содействия субъектам, осуществляющим инвестиционную деятельность (планирующим ее осуществление на территории района</t>
  </si>
  <si>
    <t>отделы Администрации</t>
  </si>
  <si>
    <t>завершение строительства СОШ№2 в с. Кожевниково, детского сада на 145 мест, участники стартующего бизнеса -8 чел-к</t>
  </si>
  <si>
    <t>Чилинское сельское поселение</t>
  </si>
  <si>
    <t>ЗАО Дубровское, участники стартующего бизнеса-8 чел</t>
  </si>
  <si>
    <t>4(КФХ Алексеенко, КФХ Игловский, КФХ Сергеев, СП ССПОК Чилинское подворье</t>
  </si>
  <si>
    <t>Публикация в газете "Знамя труда"</t>
  </si>
  <si>
    <t>выставка во Дворце Спорта "Золотая осень"г. Томск, праздник масленицы, праздник картошки, топора</t>
  </si>
  <si>
    <t xml:space="preserve">Наличие КРС всего </t>
  </si>
  <si>
    <t>в т.ч. Коровы</t>
  </si>
  <si>
    <t>га</t>
  </si>
  <si>
    <t xml:space="preserve">Осеменено в ЛПХ </t>
  </si>
  <si>
    <t xml:space="preserve">посевная площадь </t>
  </si>
  <si>
    <t>МП «Развития системы дошкольного образования Кожевниковского района «Дошкольник» на 2014 – 2017гг»</t>
  </si>
  <si>
    <t>количество клубных формирований</t>
  </si>
  <si>
    <t>число уастников клубных формирований</t>
  </si>
  <si>
    <t>Организация и участие в семинарах, мастер-классов, курсах и других мероприятиях повышения квалификации различного уровня</t>
  </si>
  <si>
    <t>Количество работников со стажем работы в культурно-досуговых учреждениях свыше 5 лет</t>
  </si>
  <si>
    <t>Ремонт учреждений культуры и искуства</t>
  </si>
  <si>
    <t>Количество документного фонда ЦБС</t>
  </si>
  <si>
    <t>экз</t>
  </si>
  <si>
    <t>Издание сборников самодеятельных авторов</t>
  </si>
  <si>
    <t xml:space="preserve">Количество публикаций в районной газете «Знамя труда»/
Количество выпущенных рекламных баннеров 
</t>
  </si>
  <si>
    <t>110/3</t>
  </si>
  <si>
    <t>112/4</t>
  </si>
  <si>
    <t>2/1.</t>
  </si>
  <si>
    <t>количество граждан, регулярно участвующих в работе патриотических объединений, клубов, центров</t>
  </si>
  <si>
    <t>Процент роста посещений культурно-досуговых мероприятий</t>
  </si>
  <si>
    <t>2 чел по конкурсу, 1 чел перевод из временных</t>
  </si>
  <si>
    <t>муниципального образования «Кожевниковский район» на 2014-2018 годы»</t>
  </si>
  <si>
    <t>Количество прошедших переподготовку и подготовку в области патриотического воспитания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</si>
</sst>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ourier New"/>
      <family val="3"/>
      <charset val="204"/>
    </font>
    <font>
      <sz val="10"/>
      <color rgb="FF000000"/>
      <name val="Courier New"/>
      <family val="3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" fontId="15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14" fontId="3" fillId="0" borderId="7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" fontId="0" fillId="0" borderId="0" xfId="0" applyNumberFormat="1"/>
    <xf numFmtId="0" fontId="24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" fontId="15" fillId="0" borderId="3" xfId="0" applyNumberFormat="1" applyFont="1" applyBorder="1" applyAlignment="1">
      <alignment vertical="center" wrapText="1"/>
    </xf>
    <xf numFmtId="16" fontId="15" fillId="0" borderId="4" xfId="0" applyNumberFormat="1" applyFont="1" applyBorder="1" applyAlignment="1">
      <alignment vertical="center" wrapText="1"/>
    </xf>
    <xf numFmtId="16" fontId="15" fillId="0" borderId="5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" fontId="4" fillId="0" borderId="6" xfId="0" applyNumberFormat="1" applyFont="1" applyBorder="1" applyAlignment="1">
      <alignment vertical="center" wrapText="1"/>
    </xf>
    <xf numFmtId="16" fontId="4" fillId="0" borderId="14" xfId="0" applyNumberFormat="1" applyFont="1" applyBorder="1" applyAlignment="1">
      <alignment vertical="center" wrapText="1"/>
    </xf>
    <xf numFmtId="16" fontId="4" fillId="0" borderId="7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zoomScaleNormal="100" workbookViewId="0">
      <selection activeCell="M133" sqref="M133"/>
    </sheetView>
  </sheetViews>
  <sheetFormatPr defaultRowHeight="14.5" x14ac:dyDescent="0.35"/>
  <cols>
    <col min="1" max="1" width="4.6328125" customWidth="1"/>
    <col min="2" max="2" width="26.54296875" customWidth="1"/>
    <col min="3" max="3" width="10.453125" customWidth="1"/>
    <col min="4" max="4" width="8.90625" customWidth="1"/>
    <col min="5" max="5" width="10.453125" bestFit="1" customWidth="1"/>
    <col min="6" max="7" width="9.453125" bestFit="1" customWidth="1"/>
    <col min="9" max="9" width="22.90625" customWidth="1"/>
    <col min="10" max="10" width="6.54296875" customWidth="1"/>
    <col min="12" max="12" width="7.36328125" customWidth="1"/>
    <col min="13" max="13" width="12.1796875" customWidth="1"/>
  </cols>
  <sheetData>
    <row r="1" spans="1:14" ht="17.399999999999999" customHeight="1" x14ac:dyDescent="0.3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4" ht="17.399999999999999" customHeight="1" x14ac:dyDescent="0.3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4" ht="17.399999999999999" customHeight="1" x14ac:dyDescent="0.35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4" ht="17.399999999999999" customHeight="1" x14ac:dyDescent="0.35">
      <c r="A4" s="261" t="s">
        <v>3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" ht="15.5" x14ac:dyDescent="0.35">
      <c r="A5" s="1"/>
    </row>
    <row r="6" spans="1:14" ht="22.75" customHeight="1" x14ac:dyDescent="0.35">
      <c r="A6" s="219" t="s">
        <v>4</v>
      </c>
      <c r="B6" s="219" t="s">
        <v>5</v>
      </c>
      <c r="C6" s="219" t="s">
        <v>6</v>
      </c>
      <c r="D6" s="185" t="s">
        <v>7</v>
      </c>
      <c r="E6" s="186"/>
      <c r="F6" s="187"/>
      <c r="G6" s="219" t="s">
        <v>8</v>
      </c>
      <c r="H6" s="219" t="s">
        <v>9</v>
      </c>
      <c r="I6" s="219" t="s">
        <v>10</v>
      </c>
      <c r="J6" s="219"/>
      <c r="K6" s="219"/>
      <c r="L6" s="219"/>
      <c r="M6" s="219" t="s">
        <v>9</v>
      </c>
    </row>
    <row r="7" spans="1:14" x14ac:dyDescent="0.35">
      <c r="A7" s="219"/>
      <c r="B7" s="219"/>
      <c r="C7" s="219"/>
      <c r="D7" s="191"/>
      <c r="E7" s="192"/>
      <c r="F7" s="193"/>
      <c r="G7" s="219"/>
      <c r="H7" s="219"/>
      <c r="I7" s="219" t="s">
        <v>11</v>
      </c>
      <c r="J7" s="219"/>
      <c r="K7" s="219"/>
      <c r="L7" s="219"/>
      <c r="M7" s="219"/>
    </row>
    <row r="8" spans="1:14" ht="49.75" customHeight="1" x14ac:dyDescent="0.35">
      <c r="A8" s="219"/>
      <c r="B8" s="219"/>
      <c r="C8" s="219"/>
      <c r="D8" s="152" t="s">
        <v>79</v>
      </c>
      <c r="E8" s="154"/>
      <c r="F8" s="2" t="s">
        <v>80</v>
      </c>
      <c r="G8" s="219"/>
      <c r="H8" s="219"/>
      <c r="I8" s="2" t="s">
        <v>12</v>
      </c>
      <c r="J8" s="2" t="s">
        <v>13</v>
      </c>
      <c r="K8" s="2" t="s">
        <v>83</v>
      </c>
      <c r="L8" s="2" t="s">
        <v>84</v>
      </c>
      <c r="M8" s="219"/>
    </row>
    <row r="9" spans="1:14" ht="24.65" customHeight="1" x14ac:dyDescent="0.35">
      <c r="A9" s="220" t="s">
        <v>14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</row>
    <row r="10" spans="1:14" x14ac:dyDescent="0.35">
      <c r="A10" s="219" t="s">
        <v>15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4" ht="26.4" customHeight="1" x14ac:dyDescent="0.35">
      <c r="A11" s="180" t="s">
        <v>75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2"/>
    </row>
    <row r="12" spans="1:14" ht="28.25" customHeight="1" x14ac:dyDescent="0.35">
      <c r="A12" s="197" t="s">
        <v>76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9"/>
    </row>
    <row r="13" spans="1:14" ht="69.650000000000006" customHeight="1" x14ac:dyDescent="0.35">
      <c r="A13" s="10" t="s">
        <v>94</v>
      </c>
      <c r="B13" s="4" t="s">
        <v>77</v>
      </c>
      <c r="C13" s="4" t="s">
        <v>78</v>
      </c>
      <c r="D13" s="4"/>
      <c r="E13" s="4">
        <v>0</v>
      </c>
      <c r="F13" s="4">
        <v>0</v>
      </c>
      <c r="G13" s="4">
        <v>0</v>
      </c>
      <c r="H13" s="44">
        <f>G12-F12</f>
        <v>0</v>
      </c>
      <c r="I13" s="4" t="s">
        <v>81</v>
      </c>
      <c r="J13" s="4" t="s">
        <v>82</v>
      </c>
      <c r="K13" s="4">
        <v>7</v>
      </c>
      <c r="L13" s="4">
        <v>7</v>
      </c>
      <c r="M13" s="4">
        <f>L13-K13</f>
        <v>0</v>
      </c>
      <c r="N13">
        <f>L13/K13*100</f>
        <v>100</v>
      </c>
    </row>
    <row r="14" spans="1:14" ht="24.65" customHeight="1" x14ac:dyDescent="0.35">
      <c r="A14" s="173" t="s">
        <v>95</v>
      </c>
      <c r="B14" s="173" t="s">
        <v>85</v>
      </c>
      <c r="C14" s="173" t="s">
        <v>127</v>
      </c>
      <c r="D14" s="4" t="s">
        <v>86</v>
      </c>
      <c r="E14" s="4">
        <v>20</v>
      </c>
      <c r="F14" s="4">
        <v>0</v>
      </c>
      <c r="G14" s="4">
        <v>0</v>
      </c>
      <c r="H14" s="44">
        <f t="shared" ref="H14:H16" si="0">G13-F13</f>
        <v>0</v>
      </c>
      <c r="I14" s="173" t="s">
        <v>88</v>
      </c>
      <c r="J14" s="173" t="s">
        <v>82</v>
      </c>
      <c r="K14" s="173">
        <v>7</v>
      </c>
      <c r="L14" s="173">
        <v>7</v>
      </c>
      <c r="M14" s="136">
        <f t="shared" ref="M14:M18" si="1">L14-K14</f>
        <v>0</v>
      </c>
      <c r="N14">
        <f>L14/K14*100</f>
        <v>100</v>
      </c>
    </row>
    <row r="15" spans="1:14" ht="53.4" customHeight="1" x14ac:dyDescent="0.35">
      <c r="A15" s="194"/>
      <c r="B15" s="194"/>
      <c r="C15" s="194"/>
      <c r="D15" s="4" t="s">
        <v>87</v>
      </c>
      <c r="E15" s="4">
        <v>150</v>
      </c>
      <c r="F15" s="4">
        <v>0</v>
      </c>
      <c r="G15" s="4">
        <v>0</v>
      </c>
      <c r="H15" s="44">
        <f t="shared" si="0"/>
        <v>0</v>
      </c>
      <c r="I15" s="194"/>
      <c r="J15" s="194"/>
      <c r="K15" s="194"/>
      <c r="L15" s="194"/>
      <c r="M15" s="137"/>
    </row>
    <row r="16" spans="1:14" ht="78.650000000000006" customHeight="1" x14ac:dyDescent="0.35">
      <c r="A16" s="12" t="s">
        <v>96</v>
      </c>
      <c r="B16" s="12" t="s">
        <v>89</v>
      </c>
      <c r="C16" s="12" t="s">
        <v>78</v>
      </c>
      <c r="D16" s="4"/>
      <c r="E16" s="4">
        <v>0</v>
      </c>
      <c r="F16" s="4">
        <v>0</v>
      </c>
      <c r="G16" s="4">
        <v>0</v>
      </c>
      <c r="H16" s="44">
        <f t="shared" si="0"/>
        <v>0</v>
      </c>
      <c r="I16" s="12" t="s">
        <v>90</v>
      </c>
      <c r="J16" s="12" t="s">
        <v>91</v>
      </c>
      <c r="K16" s="12">
        <v>9</v>
      </c>
      <c r="L16" s="12">
        <v>9</v>
      </c>
      <c r="M16" s="43">
        <f t="shared" si="1"/>
        <v>0</v>
      </c>
      <c r="N16">
        <f>L16/K16*100</f>
        <v>100</v>
      </c>
    </row>
    <row r="17" spans="1:14" ht="18.649999999999999" customHeight="1" x14ac:dyDescent="0.35">
      <c r="A17" s="197" t="s">
        <v>92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9"/>
    </row>
    <row r="18" spans="1:14" ht="79.75" customHeight="1" x14ac:dyDescent="0.35">
      <c r="A18" s="14" t="s">
        <v>93</v>
      </c>
      <c r="B18" s="4" t="s">
        <v>97</v>
      </c>
      <c r="C18" s="4" t="s">
        <v>98</v>
      </c>
      <c r="D18" s="4"/>
      <c r="E18" s="4">
        <v>0</v>
      </c>
      <c r="F18" s="4">
        <v>0</v>
      </c>
      <c r="G18" s="4">
        <v>0</v>
      </c>
      <c r="H18" s="44">
        <f>G17-F17</f>
        <v>0</v>
      </c>
      <c r="I18" s="4" t="s">
        <v>99</v>
      </c>
      <c r="J18" s="4" t="s">
        <v>82</v>
      </c>
      <c r="K18" s="4">
        <v>3</v>
      </c>
      <c r="L18" s="4">
        <v>3</v>
      </c>
      <c r="M18" s="43">
        <f t="shared" si="1"/>
        <v>0</v>
      </c>
      <c r="N18">
        <f>L18/K18*100</f>
        <v>100</v>
      </c>
    </row>
    <row r="19" spans="1:14" ht="18" customHeight="1" x14ac:dyDescent="0.35">
      <c r="A19" s="200" t="s">
        <v>100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</row>
    <row r="20" spans="1:14" ht="21.65" customHeight="1" x14ac:dyDescent="0.35">
      <c r="A20" s="213" t="s">
        <v>101</v>
      </c>
      <c r="B20" s="213" t="s">
        <v>118</v>
      </c>
      <c r="C20" s="213" t="s">
        <v>98</v>
      </c>
      <c r="D20" s="9" t="s">
        <v>102</v>
      </c>
      <c r="E20" s="10">
        <v>30</v>
      </c>
      <c r="F20" s="10">
        <v>0</v>
      </c>
      <c r="G20" s="10">
        <v>0</v>
      </c>
      <c r="H20" s="44">
        <f t="shared" ref="H20:H22" si="2">G19-F19</f>
        <v>0</v>
      </c>
      <c r="I20" s="213" t="s">
        <v>105</v>
      </c>
      <c r="J20" s="213" t="s">
        <v>106</v>
      </c>
      <c r="K20" s="216">
        <v>1700</v>
      </c>
      <c r="L20" s="216">
        <v>1805</v>
      </c>
      <c r="M20" s="216">
        <v>0</v>
      </c>
      <c r="N20" s="319">
        <v>100</v>
      </c>
    </row>
    <row r="21" spans="1:14" ht="15.65" customHeight="1" x14ac:dyDescent="0.35">
      <c r="A21" s="214"/>
      <c r="B21" s="214"/>
      <c r="C21" s="214"/>
      <c r="D21" s="9" t="s">
        <v>103</v>
      </c>
      <c r="E21" s="10">
        <v>30</v>
      </c>
      <c r="F21" s="10">
        <v>15</v>
      </c>
      <c r="G21" s="10">
        <v>15</v>
      </c>
      <c r="H21" s="44">
        <f t="shared" si="2"/>
        <v>0</v>
      </c>
      <c r="I21" s="214"/>
      <c r="J21" s="214"/>
      <c r="K21" s="217"/>
      <c r="L21" s="217"/>
      <c r="M21" s="217"/>
      <c r="N21" s="319"/>
    </row>
    <row r="22" spans="1:14" ht="15.65" customHeight="1" x14ac:dyDescent="0.35">
      <c r="A22" s="215"/>
      <c r="B22" s="215"/>
      <c r="C22" s="215"/>
      <c r="D22" s="9" t="s">
        <v>104</v>
      </c>
      <c r="E22" s="10">
        <v>30</v>
      </c>
      <c r="F22" s="10">
        <v>0</v>
      </c>
      <c r="G22" s="10">
        <v>0</v>
      </c>
      <c r="H22" s="44">
        <f t="shared" si="2"/>
        <v>0</v>
      </c>
      <c r="I22" s="215"/>
      <c r="J22" s="215"/>
      <c r="K22" s="218"/>
      <c r="L22" s="218"/>
      <c r="M22" s="218"/>
      <c r="N22" s="319"/>
    </row>
    <row r="23" spans="1:14" ht="15.65" customHeight="1" x14ac:dyDescent="0.35">
      <c r="A23" s="200" t="s">
        <v>107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4" ht="68.400000000000006" customHeight="1" x14ac:dyDescent="0.35">
      <c r="A24" s="9" t="s">
        <v>108</v>
      </c>
      <c r="B24" s="9" t="s">
        <v>109</v>
      </c>
      <c r="C24" s="9" t="s">
        <v>98</v>
      </c>
      <c r="D24" s="9" t="s">
        <v>103</v>
      </c>
      <c r="E24" s="10">
        <v>5</v>
      </c>
      <c r="F24" s="10">
        <v>0</v>
      </c>
      <c r="G24" s="10">
        <v>0</v>
      </c>
      <c r="H24" s="10">
        <f>G24-F24</f>
        <v>0</v>
      </c>
      <c r="I24" s="10" t="s">
        <v>90</v>
      </c>
      <c r="J24" s="10" t="s">
        <v>106</v>
      </c>
      <c r="K24" s="10">
        <v>45</v>
      </c>
      <c r="L24" s="10">
        <v>45</v>
      </c>
      <c r="M24" s="43">
        <f t="shared" ref="M24:M25" si="3">L24-K24</f>
        <v>0</v>
      </c>
      <c r="N24">
        <f>L24/K24*100</f>
        <v>100</v>
      </c>
    </row>
    <row r="25" spans="1:14" ht="87" customHeight="1" x14ac:dyDescent="0.35">
      <c r="A25" s="4" t="s">
        <v>110</v>
      </c>
      <c r="B25" s="4" t="s">
        <v>16</v>
      </c>
      <c r="C25" s="4" t="s">
        <v>17</v>
      </c>
      <c r="D25" s="4" t="s">
        <v>103</v>
      </c>
      <c r="E25" s="2">
        <v>20</v>
      </c>
      <c r="F25" s="2">
        <v>20</v>
      </c>
      <c r="G25" s="2">
        <v>20</v>
      </c>
      <c r="H25" s="10">
        <f>G25-F25</f>
        <v>0</v>
      </c>
      <c r="I25" s="4" t="s">
        <v>111</v>
      </c>
      <c r="J25" s="4" t="s">
        <v>112</v>
      </c>
      <c r="K25" s="2">
        <v>18</v>
      </c>
      <c r="L25" s="2">
        <v>18</v>
      </c>
      <c r="M25" s="43">
        <f t="shared" si="3"/>
        <v>0</v>
      </c>
      <c r="N25">
        <f>L25/K25*100</f>
        <v>100</v>
      </c>
    </row>
    <row r="26" spans="1:14" ht="16.25" customHeight="1" x14ac:dyDescent="0.35">
      <c r="A26" s="197" t="s">
        <v>113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9"/>
    </row>
    <row r="27" spans="1:14" ht="78" customHeight="1" x14ac:dyDescent="0.35">
      <c r="A27" s="4" t="s">
        <v>114</v>
      </c>
      <c r="B27" s="4" t="s">
        <v>19</v>
      </c>
      <c r="C27" s="4" t="s">
        <v>98</v>
      </c>
      <c r="D27" s="4" t="s">
        <v>103</v>
      </c>
      <c r="E27" s="4">
        <v>20</v>
      </c>
      <c r="F27" s="4">
        <v>10</v>
      </c>
      <c r="G27" s="4">
        <v>10</v>
      </c>
      <c r="H27" s="44">
        <f t="shared" ref="H27:H28" si="4">G26-F26</f>
        <v>0</v>
      </c>
      <c r="I27" s="4" t="s">
        <v>115</v>
      </c>
      <c r="J27" s="4" t="s">
        <v>82</v>
      </c>
      <c r="K27" s="4">
        <v>4</v>
      </c>
      <c r="L27" s="4">
        <v>4</v>
      </c>
      <c r="M27" s="43">
        <f t="shared" ref="M27:M30" si="5">L27-K27</f>
        <v>0</v>
      </c>
      <c r="N27">
        <f>L27/K27*100</f>
        <v>100</v>
      </c>
    </row>
    <row r="28" spans="1:14" ht="78" x14ac:dyDescent="0.35">
      <c r="A28" s="3" t="s">
        <v>116</v>
      </c>
      <c r="B28" s="3" t="s">
        <v>119</v>
      </c>
      <c r="C28" s="3" t="s">
        <v>17</v>
      </c>
      <c r="D28" s="4"/>
      <c r="E28" s="2">
        <v>0</v>
      </c>
      <c r="F28" s="2">
        <v>0</v>
      </c>
      <c r="G28" s="2">
        <v>0</v>
      </c>
      <c r="H28" s="44">
        <f t="shared" si="4"/>
        <v>0</v>
      </c>
      <c r="I28" s="3" t="s">
        <v>120</v>
      </c>
      <c r="J28" s="3" t="s">
        <v>82</v>
      </c>
      <c r="K28" s="2">
        <v>100</v>
      </c>
      <c r="L28" s="2">
        <v>100</v>
      </c>
      <c r="M28" s="43">
        <f t="shared" si="5"/>
        <v>0</v>
      </c>
      <c r="N28">
        <f t="shared" ref="N28:N30" si="6">L28/K28*100</f>
        <v>100</v>
      </c>
    </row>
    <row r="29" spans="1:14" ht="77.400000000000006" customHeight="1" x14ac:dyDescent="0.35">
      <c r="A29" s="4" t="s">
        <v>117</v>
      </c>
      <c r="B29" s="4" t="s">
        <v>18</v>
      </c>
      <c r="C29" s="4" t="s">
        <v>17</v>
      </c>
      <c r="D29" s="4" t="s">
        <v>103</v>
      </c>
      <c r="E29" s="2">
        <v>5</v>
      </c>
      <c r="F29" s="2">
        <v>0</v>
      </c>
      <c r="G29" s="2">
        <v>0</v>
      </c>
      <c r="H29" s="44">
        <f>G28-F28</f>
        <v>0</v>
      </c>
      <c r="I29" s="4" t="s">
        <v>121</v>
      </c>
      <c r="J29" s="4" t="s">
        <v>106</v>
      </c>
      <c r="K29" s="2">
        <v>30</v>
      </c>
      <c r="L29" s="2">
        <v>35</v>
      </c>
      <c r="M29" s="43">
        <f t="shared" si="5"/>
        <v>5</v>
      </c>
      <c r="N29">
        <f t="shared" si="6"/>
        <v>116.66666666666667</v>
      </c>
    </row>
    <row r="30" spans="1:14" ht="26" x14ac:dyDescent="0.35">
      <c r="A30" s="3" t="s">
        <v>122</v>
      </c>
      <c r="B30" s="3" t="s">
        <v>123</v>
      </c>
      <c r="C30" s="3" t="s">
        <v>98</v>
      </c>
      <c r="D30" s="4" t="s">
        <v>103</v>
      </c>
      <c r="E30" s="2">
        <v>15</v>
      </c>
      <c r="F30" s="2">
        <v>0</v>
      </c>
      <c r="G30" s="2">
        <v>0</v>
      </c>
      <c r="H30" s="2">
        <f>G29-F29</f>
        <v>0</v>
      </c>
      <c r="I30" s="3" t="s">
        <v>90</v>
      </c>
      <c r="J30" s="3" t="s">
        <v>112</v>
      </c>
      <c r="K30" s="2">
        <v>18</v>
      </c>
      <c r="L30" s="2">
        <v>18</v>
      </c>
      <c r="M30" s="43">
        <f t="shared" si="5"/>
        <v>0</v>
      </c>
      <c r="N30">
        <f t="shared" si="6"/>
        <v>100</v>
      </c>
    </row>
    <row r="31" spans="1:14" ht="20.399999999999999" customHeight="1" x14ac:dyDescent="0.35">
      <c r="A31" s="173"/>
      <c r="B31" s="204" t="s">
        <v>20</v>
      </c>
      <c r="C31" s="205"/>
      <c r="D31" s="5" t="s">
        <v>102</v>
      </c>
      <c r="E31" s="6">
        <f>E20+E14</f>
        <v>50</v>
      </c>
      <c r="F31" s="6">
        <f>F20+F14</f>
        <v>0</v>
      </c>
      <c r="G31" s="6">
        <f>G20+G14</f>
        <v>0</v>
      </c>
      <c r="H31" s="6">
        <f>G31-F31</f>
        <v>0</v>
      </c>
      <c r="I31" s="185"/>
      <c r="J31" s="186"/>
      <c r="K31" s="186"/>
      <c r="L31" s="186"/>
      <c r="M31" s="187"/>
    </row>
    <row r="32" spans="1:14" ht="16.25" customHeight="1" x14ac:dyDescent="0.35">
      <c r="A32" s="203"/>
      <c r="B32" s="206"/>
      <c r="C32" s="207"/>
      <c r="D32" s="5" t="s">
        <v>103</v>
      </c>
      <c r="E32" s="6">
        <f>E30+E29+E27+E24+E21+E25</f>
        <v>95</v>
      </c>
      <c r="F32" s="6">
        <f>F30+F29+F27+F24+F21+F25</f>
        <v>45</v>
      </c>
      <c r="G32" s="6">
        <f>G30+G29+G27+G24+G21+G25</f>
        <v>45</v>
      </c>
      <c r="H32" s="6">
        <f>G32-F32</f>
        <v>0</v>
      </c>
      <c r="I32" s="188"/>
      <c r="J32" s="189"/>
      <c r="K32" s="189"/>
      <c r="L32" s="189"/>
      <c r="M32" s="190"/>
      <c r="N32">
        <f>(N30+N29+N28+N27+N25+N24+N20+N18+N16+N14+N13)/11</f>
        <v>101.51515151515152</v>
      </c>
    </row>
    <row r="33" spans="1:14" x14ac:dyDescent="0.35">
      <c r="A33" s="194"/>
      <c r="B33" s="208"/>
      <c r="C33" s="209"/>
      <c r="D33" s="5" t="s">
        <v>124</v>
      </c>
      <c r="E33" s="6">
        <f>E22+E15</f>
        <v>180</v>
      </c>
      <c r="F33" s="26">
        <f>F22+F15</f>
        <v>0</v>
      </c>
      <c r="G33" s="26">
        <f>G22+G15</f>
        <v>0</v>
      </c>
      <c r="H33" s="26">
        <f>G33-F33</f>
        <v>0</v>
      </c>
      <c r="I33" s="188"/>
      <c r="J33" s="189"/>
      <c r="K33" s="189"/>
      <c r="L33" s="189"/>
      <c r="M33" s="190"/>
    </row>
    <row r="34" spans="1:14" x14ac:dyDescent="0.35">
      <c r="A34" s="3"/>
      <c r="B34" s="3" t="s">
        <v>21</v>
      </c>
      <c r="C34" s="210"/>
      <c r="D34" s="211"/>
      <c r="E34" s="211"/>
      <c r="F34" s="211"/>
      <c r="G34" s="211"/>
      <c r="H34" s="212"/>
      <c r="I34" s="188"/>
      <c r="J34" s="189"/>
      <c r="K34" s="189"/>
      <c r="L34" s="189"/>
      <c r="M34" s="190"/>
    </row>
    <row r="35" spans="1:14" ht="26" x14ac:dyDescent="0.35">
      <c r="A35" s="3"/>
      <c r="B35" s="3" t="s">
        <v>22</v>
      </c>
      <c r="C35" s="3" t="s">
        <v>98</v>
      </c>
      <c r="D35" s="4" t="s">
        <v>125</v>
      </c>
      <c r="E35" s="2">
        <f>E31+E32</f>
        <v>145</v>
      </c>
      <c r="F35" s="2">
        <f>F31+F32</f>
        <v>45</v>
      </c>
      <c r="G35" s="2">
        <f>G31+G32</f>
        <v>45</v>
      </c>
      <c r="H35" s="2">
        <f>G35-F35</f>
        <v>0</v>
      </c>
      <c r="I35" s="188"/>
      <c r="J35" s="189"/>
      <c r="K35" s="189"/>
      <c r="L35" s="189"/>
      <c r="M35" s="190"/>
    </row>
    <row r="36" spans="1:14" ht="39" x14ac:dyDescent="0.35">
      <c r="A36" s="4"/>
      <c r="B36" s="4" t="s">
        <v>126</v>
      </c>
      <c r="C36" s="4" t="s">
        <v>78</v>
      </c>
      <c r="D36" s="4" t="s">
        <v>124</v>
      </c>
      <c r="E36" s="2">
        <f>E33</f>
        <v>180</v>
      </c>
      <c r="F36" s="2">
        <f>F33</f>
        <v>0</v>
      </c>
      <c r="G36" s="2">
        <f>G33</f>
        <v>0</v>
      </c>
      <c r="H36" s="2">
        <f>G36-F36</f>
        <v>0</v>
      </c>
      <c r="I36" s="191"/>
      <c r="J36" s="192"/>
      <c r="K36" s="192"/>
      <c r="L36" s="192"/>
      <c r="M36" s="193"/>
    </row>
    <row r="37" spans="1:14" ht="15.65" customHeight="1" x14ac:dyDescent="0.35">
      <c r="A37" s="165" t="s">
        <v>23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</row>
    <row r="38" spans="1:14" x14ac:dyDescent="0.35">
      <c r="A38" s="219" t="s">
        <v>15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1:14" ht="38.4" customHeight="1" x14ac:dyDescent="0.35">
      <c r="A39" s="180" t="s">
        <v>128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</row>
    <row r="40" spans="1:14" x14ac:dyDescent="0.35">
      <c r="A40" s="143" t="s">
        <v>129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5"/>
    </row>
    <row r="41" spans="1:14" ht="119.4" customHeight="1" x14ac:dyDescent="0.35">
      <c r="A41" s="15" t="s">
        <v>94</v>
      </c>
      <c r="B41" s="15" t="s">
        <v>132</v>
      </c>
      <c r="C41" s="15" t="s">
        <v>133</v>
      </c>
      <c r="D41" s="15" t="s">
        <v>103</v>
      </c>
      <c r="E41" s="15">
        <v>0</v>
      </c>
      <c r="F41" s="15">
        <v>0</v>
      </c>
      <c r="G41" s="15">
        <v>0</v>
      </c>
      <c r="H41" s="15">
        <f>G41-F41</f>
        <v>0</v>
      </c>
      <c r="I41" s="15" t="s">
        <v>130</v>
      </c>
      <c r="J41" s="15" t="s">
        <v>131</v>
      </c>
      <c r="K41" s="15">
        <v>100</v>
      </c>
      <c r="L41" s="15">
        <v>100</v>
      </c>
      <c r="M41" s="15">
        <f>L41-K41</f>
        <v>0</v>
      </c>
      <c r="N41">
        <f>L41/K41*100</f>
        <v>100</v>
      </c>
    </row>
    <row r="42" spans="1:14" x14ac:dyDescent="0.35">
      <c r="A42" s="143" t="s">
        <v>134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5"/>
    </row>
    <row r="43" spans="1:14" ht="78" x14ac:dyDescent="0.35">
      <c r="A43" s="15" t="s">
        <v>93</v>
      </c>
      <c r="B43" s="15" t="s">
        <v>135</v>
      </c>
      <c r="C43" s="15" t="s">
        <v>133</v>
      </c>
      <c r="D43" s="15" t="s">
        <v>103</v>
      </c>
      <c r="E43" s="15">
        <v>23.538</v>
      </c>
      <c r="F43" s="15">
        <v>23.538</v>
      </c>
      <c r="G43" s="15">
        <v>23.538</v>
      </c>
      <c r="H43" s="15">
        <f>G43-F43</f>
        <v>0</v>
      </c>
      <c r="I43" s="15" t="s">
        <v>136</v>
      </c>
      <c r="J43" s="15" t="s">
        <v>131</v>
      </c>
      <c r="K43" s="15">
        <v>20</v>
      </c>
      <c r="L43" s="15">
        <v>20</v>
      </c>
      <c r="M43" s="15">
        <f>L43-K43</f>
        <v>0</v>
      </c>
      <c r="N43">
        <f t="shared" ref="N43:N44" si="7">L43/K43*100</f>
        <v>100</v>
      </c>
    </row>
    <row r="44" spans="1:14" ht="104" x14ac:dyDescent="0.35">
      <c r="A44" s="15" t="s">
        <v>137</v>
      </c>
      <c r="B44" s="15" t="s">
        <v>138</v>
      </c>
      <c r="C44" s="15" t="s">
        <v>133</v>
      </c>
      <c r="D44" s="15" t="s">
        <v>103</v>
      </c>
      <c r="E44" s="15">
        <v>0</v>
      </c>
      <c r="F44" s="15">
        <v>0</v>
      </c>
      <c r="G44" s="15">
        <v>0</v>
      </c>
      <c r="H44" s="15"/>
      <c r="I44" s="15" t="s">
        <v>139</v>
      </c>
      <c r="J44" s="15" t="s">
        <v>131</v>
      </c>
      <c r="K44" s="15">
        <v>5</v>
      </c>
      <c r="L44" s="15">
        <v>8</v>
      </c>
      <c r="M44" s="15">
        <f>L44-K44</f>
        <v>3</v>
      </c>
      <c r="N44">
        <f t="shared" si="7"/>
        <v>160</v>
      </c>
    </row>
    <row r="45" spans="1:14" x14ac:dyDescent="0.35">
      <c r="A45" s="143" t="s">
        <v>140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5"/>
    </row>
    <row r="46" spans="1:14" ht="231" customHeight="1" x14ac:dyDescent="0.35">
      <c r="A46" s="15" t="s">
        <v>101</v>
      </c>
      <c r="B46" s="15" t="s">
        <v>141</v>
      </c>
      <c r="C46" s="15" t="s">
        <v>133</v>
      </c>
      <c r="D46" s="15" t="s">
        <v>103</v>
      </c>
      <c r="E46" s="15">
        <v>0</v>
      </c>
      <c r="F46" s="15">
        <v>0</v>
      </c>
      <c r="G46" s="15">
        <v>0</v>
      </c>
      <c r="H46" s="15"/>
      <c r="I46" s="15" t="s">
        <v>142</v>
      </c>
      <c r="J46" s="15" t="s">
        <v>131</v>
      </c>
      <c r="K46" s="15">
        <v>50</v>
      </c>
      <c r="L46" s="15">
        <v>26</v>
      </c>
      <c r="M46" s="15">
        <f>L46-K46</f>
        <v>-24</v>
      </c>
      <c r="N46">
        <f>L46/K46*100</f>
        <v>52</v>
      </c>
    </row>
    <row r="47" spans="1:14" ht="49.25" customHeight="1" x14ac:dyDescent="0.35">
      <c r="A47" s="15" t="s">
        <v>143</v>
      </c>
      <c r="B47" s="15" t="s">
        <v>144</v>
      </c>
      <c r="C47" s="15" t="s">
        <v>133</v>
      </c>
      <c r="D47" s="15" t="s">
        <v>103</v>
      </c>
      <c r="E47" s="15">
        <v>0</v>
      </c>
      <c r="F47" s="15">
        <v>0</v>
      </c>
      <c r="G47" s="15">
        <v>0</v>
      </c>
      <c r="H47" s="15"/>
      <c r="I47" s="15" t="s">
        <v>145</v>
      </c>
      <c r="J47" s="15" t="s">
        <v>131</v>
      </c>
      <c r="K47" s="15">
        <v>15</v>
      </c>
      <c r="L47" s="15">
        <v>15</v>
      </c>
      <c r="M47" s="15">
        <f>L47-K47</f>
        <v>0</v>
      </c>
      <c r="N47">
        <f>L47/K47*100</f>
        <v>100</v>
      </c>
    </row>
    <row r="48" spans="1:14" x14ac:dyDescent="0.35">
      <c r="A48" s="3"/>
      <c r="B48" s="3"/>
      <c r="C48" s="4"/>
      <c r="D48" s="4"/>
      <c r="E48" s="4"/>
      <c r="F48" s="2"/>
      <c r="G48" s="2"/>
      <c r="H48" s="2"/>
      <c r="I48" s="2"/>
      <c r="J48" s="3"/>
      <c r="K48" s="3"/>
      <c r="L48" s="2"/>
      <c r="M48" s="2"/>
    </row>
    <row r="49" spans="1:14" x14ac:dyDescent="0.35">
      <c r="A49" s="197" t="s">
        <v>146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9"/>
    </row>
    <row r="50" spans="1:14" ht="79.25" customHeight="1" x14ac:dyDescent="0.35">
      <c r="A50" s="3" t="s">
        <v>108</v>
      </c>
      <c r="B50" s="3" t="s">
        <v>24</v>
      </c>
      <c r="C50" s="4" t="s">
        <v>17</v>
      </c>
      <c r="D50" s="4" t="s">
        <v>103</v>
      </c>
      <c r="E50" s="4">
        <v>437.40800000000002</v>
      </c>
      <c r="F50" s="2">
        <v>437.40800000000002</v>
      </c>
      <c r="G50" s="2">
        <v>437.40800000000002</v>
      </c>
      <c r="H50" s="2">
        <f t="shared" ref="H50:H56" si="8">G50-F50</f>
        <v>0</v>
      </c>
      <c r="I50" s="2" t="s">
        <v>147</v>
      </c>
      <c r="J50" s="3" t="s">
        <v>106</v>
      </c>
      <c r="K50" s="3">
        <v>13012</v>
      </c>
      <c r="L50" s="2">
        <v>13012</v>
      </c>
      <c r="M50" s="2">
        <f>L50-K50</f>
        <v>0</v>
      </c>
      <c r="N50">
        <f t="shared" ref="N50:N51" si="9">L50/K50*100</f>
        <v>100</v>
      </c>
    </row>
    <row r="51" spans="1:14" ht="52.75" customHeight="1" x14ac:dyDescent="0.35">
      <c r="A51" s="173" t="s">
        <v>110</v>
      </c>
      <c r="B51" s="173" t="s">
        <v>148</v>
      </c>
      <c r="C51" s="173" t="s">
        <v>17</v>
      </c>
      <c r="D51" s="4" t="s">
        <v>102</v>
      </c>
      <c r="E51" s="4">
        <v>2449</v>
      </c>
      <c r="F51" s="2">
        <v>2449</v>
      </c>
      <c r="G51" s="2">
        <v>2301.9699999999998</v>
      </c>
      <c r="H51" s="2">
        <f t="shared" si="8"/>
        <v>-147.0300000000002</v>
      </c>
      <c r="I51" s="136" t="s">
        <v>149</v>
      </c>
      <c r="J51" s="173" t="s">
        <v>82</v>
      </c>
      <c r="K51" s="173">
        <v>2</v>
      </c>
      <c r="L51" s="136">
        <v>2</v>
      </c>
      <c r="M51" s="136">
        <f>L51-K51</f>
        <v>0</v>
      </c>
      <c r="N51">
        <f t="shared" si="9"/>
        <v>100</v>
      </c>
    </row>
    <row r="52" spans="1:14" ht="31.25" customHeight="1" x14ac:dyDescent="0.35">
      <c r="A52" s="194"/>
      <c r="B52" s="194"/>
      <c r="C52" s="194"/>
      <c r="D52" s="4" t="s">
        <v>103</v>
      </c>
      <c r="E52" s="4">
        <v>836.76300000000003</v>
      </c>
      <c r="F52" s="2">
        <v>836.76300000000003</v>
      </c>
      <c r="G52" s="2">
        <v>836.76300000000003</v>
      </c>
      <c r="H52" s="2">
        <f t="shared" si="8"/>
        <v>0</v>
      </c>
      <c r="I52" s="137"/>
      <c r="J52" s="194"/>
      <c r="K52" s="194"/>
      <c r="L52" s="137"/>
      <c r="M52" s="137"/>
    </row>
    <row r="53" spans="1:14" ht="151.75" customHeight="1" x14ac:dyDescent="0.35">
      <c r="A53" s="4" t="s">
        <v>150</v>
      </c>
      <c r="B53" s="4" t="s">
        <v>151</v>
      </c>
      <c r="C53" s="4" t="s">
        <v>98</v>
      </c>
      <c r="D53" s="4" t="s">
        <v>103</v>
      </c>
      <c r="E53" s="4">
        <v>2232.0680000000002</v>
      </c>
      <c r="F53" s="2">
        <v>2232.0680000000002</v>
      </c>
      <c r="G53" s="2">
        <v>2232.0680000000002</v>
      </c>
      <c r="H53" s="2">
        <f t="shared" si="8"/>
        <v>0</v>
      </c>
      <c r="I53" s="15" t="s">
        <v>154</v>
      </c>
      <c r="J53" s="4" t="s">
        <v>131</v>
      </c>
      <c r="K53" s="4">
        <v>85</v>
      </c>
      <c r="L53" s="2">
        <v>85</v>
      </c>
      <c r="M53" s="2">
        <f>L53- K53</f>
        <v>0</v>
      </c>
      <c r="N53">
        <f>L53/K53*100</f>
        <v>100</v>
      </c>
    </row>
    <row r="54" spans="1:14" ht="188.4" customHeight="1" x14ac:dyDescent="0.35">
      <c r="A54" s="12" t="s">
        <v>153</v>
      </c>
      <c r="B54" s="4" t="s">
        <v>152</v>
      </c>
      <c r="C54" s="4" t="s">
        <v>98</v>
      </c>
      <c r="D54" s="4" t="s">
        <v>103</v>
      </c>
      <c r="E54" s="4">
        <v>110</v>
      </c>
      <c r="F54" s="2">
        <v>110</v>
      </c>
      <c r="G54" s="2">
        <v>110</v>
      </c>
      <c r="H54" s="2">
        <f t="shared" si="8"/>
        <v>0</v>
      </c>
      <c r="I54" s="2" t="s">
        <v>155</v>
      </c>
      <c r="J54" s="4" t="s">
        <v>156</v>
      </c>
      <c r="K54" s="4">
        <v>1</v>
      </c>
      <c r="L54" s="2">
        <v>1</v>
      </c>
      <c r="M54" s="2">
        <f>L54-K54</f>
        <v>0</v>
      </c>
      <c r="N54">
        <f>L54/K54*100</f>
        <v>100</v>
      </c>
    </row>
    <row r="55" spans="1:14" ht="151.25" customHeight="1" x14ac:dyDescent="0.35">
      <c r="A55" s="12" t="s">
        <v>157</v>
      </c>
      <c r="B55" s="4" t="s">
        <v>158</v>
      </c>
      <c r="C55" s="4" t="s">
        <v>98</v>
      </c>
      <c r="D55" s="4" t="s">
        <v>103</v>
      </c>
      <c r="E55" s="4">
        <v>339.29700000000003</v>
      </c>
      <c r="F55" s="2">
        <v>339.29700000000003</v>
      </c>
      <c r="G55" s="2">
        <v>339.29700000000003</v>
      </c>
      <c r="H55" s="2">
        <f t="shared" si="8"/>
        <v>0</v>
      </c>
      <c r="I55" s="2" t="s">
        <v>159</v>
      </c>
      <c r="J55" s="4" t="s">
        <v>160</v>
      </c>
      <c r="K55" s="4">
        <v>25</v>
      </c>
      <c r="L55" s="2">
        <v>25</v>
      </c>
      <c r="M55" s="2">
        <f>L55-K55</f>
        <v>0</v>
      </c>
      <c r="N55">
        <f t="shared" ref="N55:N56" si="10">L55/K55*100</f>
        <v>100</v>
      </c>
    </row>
    <row r="56" spans="1:14" ht="41.4" customHeight="1" x14ac:dyDescent="0.35">
      <c r="A56" s="12" t="s">
        <v>161</v>
      </c>
      <c r="B56" s="4" t="s">
        <v>162</v>
      </c>
      <c r="C56" s="4" t="s">
        <v>98</v>
      </c>
      <c r="D56" s="4" t="s">
        <v>103</v>
      </c>
      <c r="E56" s="4">
        <v>419.79899999999998</v>
      </c>
      <c r="F56" s="2">
        <v>419.79899999999998</v>
      </c>
      <c r="G56" s="2">
        <v>0</v>
      </c>
      <c r="H56" s="2">
        <f t="shared" si="8"/>
        <v>-419.79899999999998</v>
      </c>
      <c r="I56" s="2" t="s">
        <v>163</v>
      </c>
      <c r="J56" s="4" t="s">
        <v>112</v>
      </c>
      <c r="K56" s="4">
        <v>1</v>
      </c>
      <c r="L56" s="2">
        <v>0</v>
      </c>
      <c r="M56" s="2">
        <f>L56-K56</f>
        <v>-1</v>
      </c>
      <c r="N56">
        <f t="shared" si="10"/>
        <v>0</v>
      </c>
    </row>
    <row r="57" spans="1:14" ht="15" customHeight="1" x14ac:dyDescent="0.35">
      <c r="A57" s="197" t="s">
        <v>164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9"/>
    </row>
    <row r="58" spans="1:14" ht="31.75" customHeight="1" x14ac:dyDescent="0.35">
      <c r="A58" s="173" t="s">
        <v>114</v>
      </c>
      <c r="B58" s="173" t="s">
        <v>165</v>
      </c>
      <c r="C58" s="173" t="s">
        <v>98</v>
      </c>
      <c r="D58" s="4" t="s">
        <v>102</v>
      </c>
      <c r="E58" s="4">
        <v>2202.6</v>
      </c>
      <c r="F58" s="4">
        <v>2202.6</v>
      </c>
      <c r="G58" s="4">
        <v>2202.6</v>
      </c>
      <c r="H58" s="4">
        <f t="shared" ref="H58:H64" si="11">G58-F58</f>
        <v>0</v>
      </c>
      <c r="I58" s="173" t="s">
        <v>166</v>
      </c>
      <c r="J58" s="136" t="s">
        <v>131</v>
      </c>
      <c r="K58" s="136">
        <v>60</v>
      </c>
      <c r="L58" s="136">
        <v>63</v>
      </c>
      <c r="M58" s="136">
        <f>L58-K58</f>
        <v>3</v>
      </c>
      <c r="N58">
        <f>L58/K58*100</f>
        <v>105</v>
      </c>
    </row>
    <row r="59" spans="1:14" ht="48" customHeight="1" x14ac:dyDescent="0.35">
      <c r="A59" s="194"/>
      <c r="B59" s="194"/>
      <c r="C59" s="194"/>
      <c r="D59" s="4" t="s">
        <v>103</v>
      </c>
      <c r="E59" s="4">
        <v>388.06099999999998</v>
      </c>
      <c r="F59" s="4">
        <v>388.06099999999998</v>
      </c>
      <c r="G59" s="4">
        <v>388.06099999999998</v>
      </c>
      <c r="H59" s="4">
        <f t="shared" si="11"/>
        <v>0</v>
      </c>
      <c r="I59" s="194"/>
      <c r="J59" s="137"/>
      <c r="K59" s="137"/>
      <c r="L59" s="137"/>
      <c r="M59" s="137"/>
    </row>
    <row r="60" spans="1:14" ht="37.25" customHeight="1" x14ac:dyDescent="0.35">
      <c r="A60" s="136" t="s">
        <v>116</v>
      </c>
      <c r="B60" s="136" t="s">
        <v>167</v>
      </c>
      <c r="C60" s="136" t="s">
        <v>98</v>
      </c>
      <c r="D60" s="4" t="s">
        <v>102</v>
      </c>
      <c r="E60" s="4">
        <v>5744.3909999999996</v>
      </c>
      <c r="F60" s="4">
        <v>5744.3909999999996</v>
      </c>
      <c r="G60" s="4">
        <v>5744.3909999999996</v>
      </c>
      <c r="H60" s="4">
        <f t="shared" si="11"/>
        <v>0</v>
      </c>
      <c r="I60" s="136" t="s">
        <v>168</v>
      </c>
      <c r="J60" s="136" t="s">
        <v>131</v>
      </c>
      <c r="K60" s="136">
        <v>100</v>
      </c>
      <c r="L60" s="136">
        <v>84</v>
      </c>
      <c r="M60" s="136">
        <f>L60-K60</f>
        <v>-16</v>
      </c>
      <c r="N60">
        <f t="shared" ref="N60:N62" si="12">L60/K60*100</f>
        <v>84</v>
      </c>
    </row>
    <row r="61" spans="1:14" ht="25.75" customHeight="1" x14ac:dyDescent="0.35">
      <c r="A61" s="137"/>
      <c r="B61" s="137"/>
      <c r="C61" s="137"/>
      <c r="D61" s="52" t="s">
        <v>103</v>
      </c>
      <c r="E61" s="52">
        <v>238.666</v>
      </c>
      <c r="F61" s="52">
        <v>238.666</v>
      </c>
      <c r="G61" s="52">
        <v>238.666</v>
      </c>
      <c r="H61" s="52">
        <f t="shared" si="11"/>
        <v>0</v>
      </c>
      <c r="I61" s="137"/>
      <c r="J61" s="137"/>
      <c r="K61" s="137"/>
      <c r="L61" s="137"/>
      <c r="M61" s="137"/>
    </row>
    <row r="62" spans="1:14" ht="65.400000000000006" customHeight="1" x14ac:dyDescent="0.35">
      <c r="A62" s="13" t="s">
        <v>117</v>
      </c>
      <c r="B62" s="13" t="s">
        <v>25</v>
      </c>
      <c r="C62" s="16" t="s">
        <v>98</v>
      </c>
      <c r="D62" s="13" t="s">
        <v>103</v>
      </c>
      <c r="E62" s="13">
        <v>490.548</v>
      </c>
      <c r="F62" s="11">
        <v>490.548</v>
      </c>
      <c r="G62" s="11">
        <v>490.548</v>
      </c>
      <c r="H62" s="11">
        <f t="shared" si="11"/>
        <v>0</v>
      </c>
      <c r="I62" s="17" t="s">
        <v>169</v>
      </c>
      <c r="J62" s="13" t="s">
        <v>131</v>
      </c>
      <c r="K62" s="13">
        <v>40</v>
      </c>
      <c r="L62" s="11">
        <v>4</v>
      </c>
      <c r="M62" s="11">
        <f>L62-K62</f>
        <v>-36</v>
      </c>
      <c r="N62">
        <f t="shared" si="12"/>
        <v>10</v>
      </c>
    </row>
    <row r="63" spans="1:14" x14ac:dyDescent="0.35">
      <c r="A63" s="136"/>
      <c r="B63" s="195" t="s">
        <v>20</v>
      </c>
      <c r="C63" s="195"/>
      <c r="D63" s="5" t="s">
        <v>102</v>
      </c>
      <c r="E63" s="5">
        <f>E58+E51+E60</f>
        <v>10395.991</v>
      </c>
      <c r="F63" s="58">
        <f>F58+F51+F60</f>
        <v>10395.991</v>
      </c>
      <c r="G63" s="58">
        <f>G58+G51+G60</f>
        <v>10248.960999999999</v>
      </c>
      <c r="H63" s="6">
        <f t="shared" si="11"/>
        <v>-147.03000000000065</v>
      </c>
      <c r="I63" s="185"/>
      <c r="J63" s="186"/>
      <c r="K63" s="186"/>
      <c r="L63" s="186"/>
      <c r="M63" s="187"/>
    </row>
    <row r="64" spans="1:14" x14ac:dyDescent="0.35">
      <c r="A64" s="176"/>
      <c r="B64" s="196"/>
      <c r="C64" s="196"/>
      <c r="D64" s="5" t="s">
        <v>103</v>
      </c>
      <c r="E64" s="5">
        <f>E62+E59+E56+E55+E54+E53+E52+E50+E43+E61</f>
        <v>5516.1480000000001</v>
      </c>
      <c r="F64" s="58">
        <f>F62+F59+F56+F55+F54+F53+F52+F50+F43+F61</f>
        <v>5516.1480000000001</v>
      </c>
      <c r="G64" s="58">
        <f>G62+G59+G56+G55+G54+G53+G52+G50+G43+G61</f>
        <v>5096.3490000000002</v>
      </c>
      <c r="H64" s="6">
        <f t="shared" si="11"/>
        <v>-419.79899999999998</v>
      </c>
      <c r="I64" s="188"/>
      <c r="J64" s="189"/>
      <c r="K64" s="189"/>
      <c r="L64" s="189"/>
      <c r="M64" s="190"/>
      <c r="N64">
        <f>(N62+N60+N58+N56+N55+N54+N53+N51+N50+N47+N46+N44+N43+N41)/14</f>
        <v>86.5</v>
      </c>
    </row>
    <row r="65" spans="1:14" x14ac:dyDescent="0.35">
      <c r="A65" s="176"/>
      <c r="B65" s="4" t="s">
        <v>21</v>
      </c>
      <c r="C65" s="164" t="s">
        <v>98</v>
      </c>
      <c r="D65" s="4"/>
      <c r="E65" s="4"/>
      <c r="F65" s="2"/>
      <c r="G65" s="2"/>
      <c r="H65" s="2"/>
      <c r="I65" s="188"/>
      <c r="J65" s="189"/>
      <c r="K65" s="189"/>
      <c r="L65" s="189"/>
      <c r="M65" s="190"/>
    </row>
    <row r="66" spans="1:14" ht="28.25" customHeight="1" x14ac:dyDescent="0.35">
      <c r="A66" s="137"/>
      <c r="B66" s="13" t="s">
        <v>22</v>
      </c>
      <c r="C66" s="173"/>
      <c r="D66" s="13" t="s">
        <v>125</v>
      </c>
      <c r="E66" s="13">
        <f>E63+E64</f>
        <v>15912.138999999999</v>
      </c>
      <c r="F66" s="11">
        <f>F63+F64</f>
        <v>15912.138999999999</v>
      </c>
      <c r="G66" s="11">
        <f>G63+G64</f>
        <v>15345.31</v>
      </c>
      <c r="H66" s="11"/>
      <c r="I66" s="188"/>
      <c r="J66" s="189"/>
      <c r="K66" s="189"/>
      <c r="L66" s="189"/>
      <c r="M66" s="190"/>
    </row>
    <row r="67" spans="1:14" ht="15.65" customHeight="1" x14ac:dyDescent="0.35">
      <c r="A67" s="165" t="s">
        <v>508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4" x14ac:dyDescent="0.35">
      <c r="A68" s="166" t="s">
        <v>15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4" x14ac:dyDescent="0.35">
      <c r="A69" s="180" t="s">
        <v>170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2"/>
    </row>
    <row r="70" spans="1:14" ht="52" x14ac:dyDescent="0.35">
      <c r="A70" s="2"/>
      <c r="B70" s="2"/>
      <c r="C70" s="2"/>
      <c r="D70" s="2"/>
      <c r="E70" s="2"/>
      <c r="F70" s="2"/>
      <c r="G70" s="2"/>
      <c r="H70" s="2"/>
      <c r="I70" s="15" t="s">
        <v>174</v>
      </c>
      <c r="J70" s="2" t="s">
        <v>131</v>
      </c>
      <c r="K70" s="2">
        <v>73</v>
      </c>
      <c r="L70" s="2">
        <v>61</v>
      </c>
      <c r="M70" s="2">
        <f>L70-K70</f>
        <v>-12</v>
      </c>
      <c r="N70" s="110">
        <f>(L70/K70)*100</f>
        <v>83.561643835616437</v>
      </c>
    </row>
    <row r="71" spans="1:14" x14ac:dyDescent="0.35">
      <c r="A71" s="143" t="s">
        <v>171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5"/>
    </row>
    <row r="72" spans="1:14" ht="30.65" customHeight="1" x14ac:dyDescent="0.35">
      <c r="A72" s="136" t="s">
        <v>94</v>
      </c>
      <c r="B72" s="136" t="s">
        <v>26</v>
      </c>
      <c r="C72" s="136" t="s">
        <v>98</v>
      </c>
      <c r="D72" s="4" t="s">
        <v>102</v>
      </c>
      <c r="E72" s="4">
        <v>4240</v>
      </c>
      <c r="F72" s="18">
        <v>4240</v>
      </c>
      <c r="G72" s="2">
        <v>3283.6320000000001</v>
      </c>
      <c r="H72" s="2">
        <f>F72-G72</f>
        <v>956.36799999999994</v>
      </c>
      <c r="I72" s="174" t="s">
        <v>172</v>
      </c>
      <c r="J72" s="136" t="s">
        <v>173</v>
      </c>
      <c r="K72" s="136">
        <v>270</v>
      </c>
      <c r="L72" s="136">
        <v>167</v>
      </c>
      <c r="M72" s="136">
        <f>L72-K72</f>
        <v>-103</v>
      </c>
      <c r="N72" s="110">
        <f>(L72/K72)*100</f>
        <v>61.851851851851848</v>
      </c>
    </row>
    <row r="73" spans="1:14" ht="87" customHeight="1" x14ac:dyDescent="0.35">
      <c r="A73" s="137"/>
      <c r="B73" s="137"/>
      <c r="C73" s="137"/>
      <c r="D73" s="4" t="s">
        <v>103</v>
      </c>
      <c r="E73" s="4">
        <v>1116.08</v>
      </c>
      <c r="F73" s="18">
        <v>1116.08</v>
      </c>
      <c r="G73" s="2">
        <v>876.98800000000006</v>
      </c>
      <c r="H73" s="2">
        <f>F73-G73</f>
        <v>239.09199999999987</v>
      </c>
      <c r="I73" s="175"/>
      <c r="J73" s="137"/>
      <c r="K73" s="137"/>
      <c r="L73" s="137"/>
      <c r="M73" s="137"/>
    </row>
    <row r="74" spans="1:14" ht="30" customHeight="1" x14ac:dyDescent="0.35">
      <c r="A74" s="136" t="s">
        <v>95</v>
      </c>
      <c r="B74" s="174" t="s">
        <v>176</v>
      </c>
      <c r="C74" s="136" t="s">
        <v>98</v>
      </c>
      <c r="D74" s="4" t="s">
        <v>102</v>
      </c>
      <c r="E74" s="4">
        <v>0</v>
      </c>
      <c r="F74" s="18">
        <v>0</v>
      </c>
      <c r="G74" s="2">
        <v>0</v>
      </c>
      <c r="H74" s="2">
        <f>F74-G74</f>
        <v>0</v>
      </c>
      <c r="I74" s="174"/>
      <c r="J74" s="136"/>
      <c r="K74" s="136"/>
      <c r="L74" s="136"/>
      <c r="M74" s="136"/>
    </row>
    <row r="75" spans="1:14" ht="33" customHeight="1" x14ac:dyDescent="0.35">
      <c r="A75" s="137"/>
      <c r="B75" s="175"/>
      <c r="C75" s="137"/>
      <c r="D75" s="4" t="s">
        <v>103</v>
      </c>
      <c r="E75" s="4">
        <v>40</v>
      </c>
      <c r="F75" s="2">
        <v>40</v>
      </c>
      <c r="G75" s="2">
        <v>40</v>
      </c>
      <c r="H75" s="2">
        <f>F75-G75</f>
        <v>0</v>
      </c>
      <c r="I75" s="175"/>
      <c r="J75" s="137"/>
      <c r="K75" s="137"/>
      <c r="L75" s="137"/>
      <c r="M75" s="137"/>
    </row>
    <row r="76" spans="1:14" ht="16.25" customHeight="1" x14ac:dyDescent="0.35">
      <c r="A76" s="143" t="s">
        <v>175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5"/>
    </row>
    <row r="77" spans="1:14" ht="31.75" customHeight="1" x14ac:dyDescent="0.35">
      <c r="A77" s="136" t="s">
        <v>93</v>
      </c>
      <c r="B77" s="136" t="s">
        <v>178</v>
      </c>
      <c r="C77" s="136" t="s">
        <v>98</v>
      </c>
      <c r="D77" s="15" t="s">
        <v>102</v>
      </c>
      <c r="E77" s="15">
        <v>43.7</v>
      </c>
      <c r="F77" s="15">
        <v>43.7</v>
      </c>
      <c r="G77" s="15">
        <v>7.92</v>
      </c>
      <c r="H77" s="15">
        <f>G77-F77</f>
        <v>-35.78</v>
      </c>
      <c r="I77" s="136" t="s">
        <v>177</v>
      </c>
      <c r="J77" s="136" t="s">
        <v>106</v>
      </c>
      <c r="K77" s="136">
        <v>27</v>
      </c>
      <c r="L77" s="136">
        <v>3</v>
      </c>
      <c r="M77" s="136">
        <f>L77-K77</f>
        <v>-24</v>
      </c>
      <c r="N77" s="110">
        <f>(L77/K77)*100</f>
        <v>11.111111111111111</v>
      </c>
    </row>
    <row r="78" spans="1:14" ht="43.25" customHeight="1" x14ac:dyDescent="0.35">
      <c r="A78" s="137"/>
      <c r="B78" s="137"/>
      <c r="C78" s="176"/>
      <c r="D78" s="54" t="s">
        <v>103</v>
      </c>
      <c r="E78" s="54">
        <v>10.925000000000001</v>
      </c>
      <c r="F78" s="54">
        <v>10.925000000000001</v>
      </c>
      <c r="G78" s="54">
        <v>1.98</v>
      </c>
      <c r="H78" s="54">
        <f>G78-F78</f>
        <v>-8.9450000000000003</v>
      </c>
      <c r="I78" s="137"/>
      <c r="J78" s="137"/>
      <c r="K78" s="137"/>
      <c r="L78" s="137"/>
      <c r="M78" s="137"/>
    </row>
    <row r="79" spans="1:14" x14ac:dyDescent="0.35">
      <c r="A79" s="173"/>
      <c r="B79" s="224" t="s">
        <v>20</v>
      </c>
      <c r="C79" s="176"/>
      <c r="D79" s="5" t="s">
        <v>102</v>
      </c>
      <c r="E79" s="5">
        <f>E74+E72+E77</f>
        <v>4283.7</v>
      </c>
      <c r="F79" s="58">
        <f>F74+F72+F77</f>
        <v>4283.7</v>
      </c>
      <c r="G79" s="58">
        <f>G74+G72+G77</f>
        <v>3291.5520000000001</v>
      </c>
      <c r="H79" s="6">
        <f>F79-G79</f>
        <v>992.14799999999968</v>
      </c>
      <c r="I79" s="185"/>
      <c r="J79" s="186"/>
      <c r="K79" s="186"/>
      <c r="L79" s="186"/>
      <c r="M79" s="187"/>
    </row>
    <row r="80" spans="1:14" x14ac:dyDescent="0.35">
      <c r="A80" s="203"/>
      <c r="B80" s="225"/>
      <c r="C80" s="137"/>
      <c r="D80" s="5" t="s">
        <v>103</v>
      </c>
      <c r="E80" s="5">
        <f>E73+E75+E78</f>
        <v>1167.0049999999999</v>
      </c>
      <c r="F80" s="58">
        <f>F73+F75+F78</f>
        <v>1167.0049999999999</v>
      </c>
      <c r="G80" s="58">
        <f>G73+G75+G78</f>
        <v>918.96800000000007</v>
      </c>
      <c r="H80" s="6">
        <f>F80-G80</f>
        <v>248.03699999999981</v>
      </c>
      <c r="I80" s="188"/>
      <c r="J80" s="189"/>
      <c r="K80" s="189"/>
      <c r="L80" s="189"/>
      <c r="M80" s="190"/>
    </row>
    <row r="81" spans="1:14" x14ac:dyDescent="0.35">
      <c r="A81" s="203"/>
      <c r="B81" s="4" t="s">
        <v>21</v>
      </c>
      <c r="C81" s="164"/>
      <c r="D81" s="164"/>
      <c r="E81" s="164"/>
      <c r="F81" s="2"/>
      <c r="G81" s="2"/>
      <c r="H81" s="2"/>
      <c r="I81" s="188"/>
      <c r="J81" s="189"/>
      <c r="K81" s="189"/>
      <c r="L81" s="189"/>
      <c r="M81" s="190"/>
      <c r="N81" s="110">
        <f>(N77+N72+N70)/3</f>
        <v>52.174868932859795</v>
      </c>
    </row>
    <row r="82" spans="1:14" ht="37.75" customHeight="1" x14ac:dyDescent="0.35">
      <c r="A82" s="194"/>
      <c r="B82" s="4" t="s">
        <v>22</v>
      </c>
      <c r="C82" s="4" t="s">
        <v>98</v>
      </c>
      <c r="D82" s="4" t="s">
        <v>125</v>
      </c>
      <c r="E82" s="4">
        <f>E79+E80</f>
        <v>5450.7049999999999</v>
      </c>
      <c r="F82" s="2">
        <f>F79+F80</f>
        <v>5450.7049999999999</v>
      </c>
      <c r="G82" s="2">
        <f>G79+G80</f>
        <v>4210.5200000000004</v>
      </c>
      <c r="H82" s="2">
        <f>H79+H80</f>
        <v>1240.1849999999995</v>
      </c>
      <c r="I82" s="191"/>
      <c r="J82" s="192"/>
      <c r="K82" s="192"/>
      <c r="L82" s="192"/>
      <c r="M82" s="193"/>
    </row>
    <row r="83" spans="1:14" ht="15.65" customHeight="1" x14ac:dyDescent="0.35">
      <c r="A83" s="146" t="s">
        <v>27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8"/>
    </row>
    <row r="84" spans="1:14" ht="15.65" customHeight="1" x14ac:dyDescent="0.35">
      <c r="A84" s="221" t="s">
        <v>524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3"/>
    </row>
    <row r="85" spans="1:14" x14ac:dyDescent="0.35">
      <c r="A85" s="149" t="s">
        <v>28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1"/>
    </row>
    <row r="86" spans="1:14" ht="41.4" customHeight="1" x14ac:dyDescent="0.35">
      <c r="A86" s="180" t="s">
        <v>179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2"/>
    </row>
    <row r="87" spans="1:14" ht="26.4" customHeight="1" x14ac:dyDescent="0.35">
      <c r="A87" s="143" t="s">
        <v>180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5"/>
    </row>
    <row r="88" spans="1:14" ht="123.65" customHeight="1" x14ac:dyDescent="0.35">
      <c r="A88" s="7" t="s">
        <v>94</v>
      </c>
      <c r="B88" s="7" t="s">
        <v>183</v>
      </c>
      <c r="C88" s="7" t="s">
        <v>184</v>
      </c>
      <c r="D88" s="7" t="s">
        <v>103</v>
      </c>
      <c r="E88" s="7">
        <v>2160</v>
      </c>
      <c r="F88" s="8">
        <v>2160</v>
      </c>
      <c r="G88" s="8">
        <v>2160</v>
      </c>
      <c r="H88" s="8">
        <f>F88-G88</f>
        <v>0</v>
      </c>
      <c r="I88" s="15" t="s">
        <v>181</v>
      </c>
      <c r="J88" s="22" t="s">
        <v>182</v>
      </c>
      <c r="K88" s="22">
        <v>354035</v>
      </c>
      <c r="L88" s="21">
        <v>354035</v>
      </c>
      <c r="M88" s="8">
        <f>L88-K88</f>
        <v>0</v>
      </c>
      <c r="N88">
        <f>L88/K88*100</f>
        <v>100</v>
      </c>
    </row>
    <row r="89" spans="1:14" ht="50.4" customHeight="1" x14ac:dyDescent="0.35">
      <c r="A89" s="143" t="s">
        <v>185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</row>
    <row r="90" spans="1:14" ht="117.65" customHeight="1" x14ac:dyDescent="0.35">
      <c r="A90" s="7" t="s">
        <v>93</v>
      </c>
      <c r="B90" s="7" t="s">
        <v>186</v>
      </c>
      <c r="C90" s="19" t="s">
        <v>184</v>
      </c>
      <c r="D90" s="7"/>
      <c r="E90" s="7"/>
      <c r="F90" s="8"/>
      <c r="G90" s="8"/>
      <c r="H90" s="8"/>
      <c r="I90" s="15" t="s">
        <v>187</v>
      </c>
      <c r="J90" s="22" t="s">
        <v>188</v>
      </c>
      <c r="K90" s="22">
        <v>250</v>
      </c>
      <c r="L90" s="21">
        <v>353</v>
      </c>
      <c r="M90" s="8">
        <f>L90-K90</f>
        <v>103</v>
      </c>
      <c r="N90">
        <f>L90/K90*100</f>
        <v>141.19999999999999</v>
      </c>
    </row>
    <row r="91" spans="1:14" ht="24.65" customHeight="1" x14ac:dyDescent="0.35">
      <c r="A91" s="136"/>
      <c r="B91" s="5" t="s">
        <v>20</v>
      </c>
      <c r="C91" s="5"/>
      <c r="D91" s="5" t="s">
        <v>103</v>
      </c>
      <c r="E91" s="5">
        <f>E88</f>
        <v>2160</v>
      </c>
      <c r="F91" s="6">
        <f>F88</f>
        <v>2160</v>
      </c>
      <c r="G91" s="6">
        <f>G88</f>
        <v>2160</v>
      </c>
      <c r="H91" s="6">
        <f>F91-G91</f>
        <v>0</v>
      </c>
      <c r="I91" s="185"/>
      <c r="J91" s="186"/>
      <c r="K91" s="186"/>
      <c r="L91" s="186"/>
      <c r="M91" s="187"/>
    </row>
    <row r="92" spans="1:14" x14ac:dyDescent="0.35">
      <c r="A92" s="176"/>
      <c r="B92" s="7" t="s">
        <v>21</v>
      </c>
      <c r="C92" s="136" t="s">
        <v>189</v>
      </c>
      <c r="D92" s="136"/>
      <c r="E92" s="136">
        <f>E91</f>
        <v>2160</v>
      </c>
      <c r="F92" s="136">
        <f>F91</f>
        <v>2160</v>
      </c>
      <c r="G92" s="136">
        <f>G91</f>
        <v>2160</v>
      </c>
      <c r="H92" s="136"/>
      <c r="I92" s="188"/>
      <c r="J92" s="189"/>
      <c r="K92" s="189"/>
      <c r="L92" s="189"/>
      <c r="M92" s="190"/>
    </row>
    <row r="93" spans="1:14" ht="90.65" customHeight="1" x14ac:dyDescent="0.35">
      <c r="A93" s="137"/>
      <c r="B93" s="7" t="s">
        <v>22</v>
      </c>
      <c r="C93" s="137"/>
      <c r="D93" s="137"/>
      <c r="E93" s="137"/>
      <c r="F93" s="137"/>
      <c r="G93" s="137"/>
      <c r="H93" s="137"/>
      <c r="I93" s="191"/>
      <c r="J93" s="192"/>
      <c r="K93" s="192"/>
      <c r="L93" s="192"/>
      <c r="M93" s="193"/>
      <c r="N93">
        <f>(N90+N88)/2</f>
        <v>120.6</v>
      </c>
    </row>
    <row r="94" spans="1:14" ht="15.65" customHeight="1" x14ac:dyDescent="0.35">
      <c r="A94" s="146" t="s">
        <v>29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8"/>
    </row>
    <row r="95" spans="1:14" x14ac:dyDescent="0.35">
      <c r="A95" s="149" t="s">
        <v>28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1"/>
    </row>
    <row r="96" spans="1:14" ht="16.75" customHeight="1" x14ac:dyDescent="0.35">
      <c r="A96" s="180" t="s">
        <v>190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2"/>
    </row>
    <row r="97" spans="1:14" ht="102.65" customHeight="1" x14ac:dyDescent="0.35">
      <c r="A97" s="34"/>
      <c r="B97" s="34"/>
      <c r="C97" s="34"/>
      <c r="D97" s="34"/>
      <c r="E97" s="34"/>
      <c r="F97" s="34"/>
      <c r="G97" s="126"/>
      <c r="H97" s="126"/>
      <c r="I97" s="37" t="s">
        <v>195</v>
      </c>
      <c r="J97" s="20" t="s">
        <v>196</v>
      </c>
      <c r="K97" s="20">
        <v>30</v>
      </c>
      <c r="L97" s="20">
        <v>36</v>
      </c>
      <c r="M97" s="20">
        <f>L97-K97</f>
        <v>6</v>
      </c>
      <c r="N97">
        <f>L97/K97*100</f>
        <v>120</v>
      </c>
    </row>
    <row r="98" spans="1:14" ht="14.4" customHeight="1" x14ac:dyDescent="0.35">
      <c r="A98" s="143" t="s">
        <v>191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4" ht="73.75" customHeight="1" x14ac:dyDescent="0.35">
      <c r="A99" s="136" t="s">
        <v>94</v>
      </c>
      <c r="B99" s="174" t="s">
        <v>192</v>
      </c>
      <c r="C99" s="136" t="s">
        <v>189</v>
      </c>
      <c r="D99" s="19" t="s">
        <v>103</v>
      </c>
      <c r="E99" s="19">
        <v>25</v>
      </c>
      <c r="F99" s="20">
        <v>5</v>
      </c>
      <c r="G99" s="20">
        <v>5</v>
      </c>
      <c r="H99" s="20">
        <f>F99-G99</f>
        <v>0</v>
      </c>
      <c r="I99" s="174" t="s">
        <v>193</v>
      </c>
      <c r="J99" s="138" t="s">
        <v>194</v>
      </c>
      <c r="K99" s="183">
        <v>149520</v>
      </c>
      <c r="L99" s="138">
        <v>144147</v>
      </c>
      <c r="M99" s="136">
        <f>L99-K99</f>
        <v>-5373</v>
      </c>
      <c r="N99">
        <f>L99/K99*100</f>
        <v>96.406500802568218</v>
      </c>
    </row>
    <row r="100" spans="1:14" ht="28.25" customHeight="1" x14ac:dyDescent="0.35">
      <c r="A100" s="137"/>
      <c r="B100" s="175"/>
      <c r="C100" s="176"/>
      <c r="D100" s="19" t="s">
        <v>104</v>
      </c>
      <c r="E100" s="19"/>
      <c r="F100" s="20"/>
      <c r="G100" s="20"/>
      <c r="H100" s="20"/>
      <c r="I100" s="175"/>
      <c r="J100" s="139"/>
      <c r="K100" s="184"/>
      <c r="L100" s="139"/>
      <c r="M100" s="137"/>
    </row>
    <row r="101" spans="1:14" ht="108.65" customHeight="1" x14ac:dyDescent="0.35">
      <c r="A101" s="20" t="s">
        <v>95</v>
      </c>
      <c r="B101" s="15" t="s">
        <v>200</v>
      </c>
      <c r="C101" s="176"/>
      <c r="D101" s="19" t="s">
        <v>103</v>
      </c>
      <c r="E101" s="19">
        <v>348</v>
      </c>
      <c r="F101" s="20">
        <v>43.7</v>
      </c>
      <c r="G101" s="20">
        <v>43.7</v>
      </c>
      <c r="H101" s="20">
        <f>F101-G101</f>
        <v>0</v>
      </c>
      <c r="I101" s="127" t="s">
        <v>522</v>
      </c>
      <c r="J101" s="128" t="s">
        <v>131</v>
      </c>
      <c r="K101" s="129">
        <v>4.8</v>
      </c>
      <c r="L101" s="128">
        <v>4.8</v>
      </c>
      <c r="M101" s="116">
        <f>L101-K101</f>
        <v>0</v>
      </c>
      <c r="N101">
        <f>L101/K101*100</f>
        <v>100</v>
      </c>
    </row>
    <row r="102" spans="1:14" ht="84.65" customHeight="1" x14ac:dyDescent="0.35">
      <c r="A102" s="20" t="s">
        <v>96</v>
      </c>
      <c r="B102" s="15" t="s">
        <v>30</v>
      </c>
      <c r="C102" s="176"/>
      <c r="D102" s="19" t="s">
        <v>103</v>
      </c>
      <c r="E102" s="19">
        <v>400</v>
      </c>
      <c r="F102" s="20">
        <v>77.7</v>
      </c>
      <c r="G102" s="20">
        <v>77.7</v>
      </c>
      <c r="H102" s="20">
        <f>F102-G102</f>
        <v>0</v>
      </c>
      <c r="I102" s="35" t="s">
        <v>203</v>
      </c>
      <c r="J102" s="21" t="s">
        <v>106</v>
      </c>
      <c r="K102" s="33">
        <v>186500</v>
      </c>
      <c r="L102" s="21">
        <v>249556</v>
      </c>
      <c r="M102" s="20">
        <f>L102-K102</f>
        <v>63056</v>
      </c>
      <c r="N102">
        <f t="shared" ref="N102:N103" si="13">L102/K102*100</f>
        <v>133.81018766756031</v>
      </c>
    </row>
    <row r="103" spans="1:14" ht="43.25" customHeight="1" x14ac:dyDescent="0.35">
      <c r="A103" s="20" t="s">
        <v>201</v>
      </c>
      <c r="B103" s="15" t="s">
        <v>202</v>
      </c>
      <c r="C103" s="176"/>
      <c r="D103" s="19" t="s">
        <v>103</v>
      </c>
      <c r="E103" s="19">
        <v>500</v>
      </c>
      <c r="F103" s="20">
        <v>268</v>
      </c>
      <c r="G103" s="20">
        <v>268</v>
      </c>
      <c r="H103" s="20">
        <f>F103-G103</f>
        <v>0</v>
      </c>
      <c r="I103" s="35" t="s">
        <v>509</v>
      </c>
      <c r="J103" s="21" t="s">
        <v>196</v>
      </c>
      <c r="K103" s="33">
        <v>96</v>
      </c>
      <c r="L103" s="21">
        <v>180</v>
      </c>
      <c r="M103" s="116">
        <f>L103-K103</f>
        <v>84</v>
      </c>
      <c r="N103">
        <f t="shared" si="13"/>
        <v>187.5</v>
      </c>
    </row>
    <row r="104" spans="1:14" ht="122.4" customHeight="1" x14ac:dyDescent="0.35">
      <c r="A104" s="20" t="s">
        <v>204</v>
      </c>
      <c r="B104" s="15" t="s">
        <v>205</v>
      </c>
      <c r="C104" s="137"/>
      <c r="D104" s="19" t="s">
        <v>103</v>
      </c>
      <c r="E104" s="19">
        <v>100</v>
      </c>
      <c r="F104" s="20">
        <v>45</v>
      </c>
      <c r="G104" s="20">
        <v>45</v>
      </c>
      <c r="H104" s="20">
        <f>F104-G104</f>
        <v>0</v>
      </c>
      <c r="I104" s="35" t="s">
        <v>211</v>
      </c>
      <c r="J104" s="21" t="s">
        <v>173</v>
      </c>
      <c r="K104" s="33">
        <v>4400</v>
      </c>
      <c r="L104" s="21">
        <v>4436</v>
      </c>
      <c r="M104" s="116">
        <f>L104-K104</f>
        <v>36</v>
      </c>
      <c r="N104">
        <f>L104/K104*100</f>
        <v>100.81818181818183</v>
      </c>
    </row>
    <row r="105" spans="1:14" ht="12.65" customHeight="1" x14ac:dyDescent="0.35">
      <c r="A105" s="20"/>
      <c r="B105" s="15"/>
      <c r="C105" s="20"/>
      <c r="D105" s="19"/>
      <c r="E105" s="19"/>
      <c r="F105" s="20"/>
      <c r="G105" s="20"/>
      <c r="H105" s="20"/>
      <c r="I105" s="35"/>
      <c r="J105" s="21"/>
      <c r="K105" s="33"/>
      <c r="L105" s="21"/>
      <c r="M105" s="20"/>
    </row>
    <row r="106" spans="1:14" ht="24" customHeight="1" x14ac:dyDescent="0.35">
      <c r="A106" s="143" t="s">
        <v>197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5"/>
    </row>
    <row r="107" spans="1:14" ht="76.25" customHeight="1" x14ac:dyDescent="0.35">
      <c r="A107" s="19" t="s">
        <v>93</v>
      </c>
      <c r="B107" s="19" t="s">
        <v>31</v>
      </c>
      <c r="C107" s="136" t="s">
        <v>189</v>
      </c>
      <c r="D107" s="19" t="s">
        <v>103</v>
      </c>
      <c r="E107" s="19">
        <v>70</v>
      </c>
      <c r="F107" s="20">
        <v>47.5</v>
      </c>
      <c r="G107" s="20">
        <v>47.5</v>
      </c>
      <c r="H107" s="20">
        <f>F107-G107</f>
        <v>0</v>
      </c>
      <c r="I107" s="15" t="s">
        <v>199</v>
      </c>
      <c r="J107" s="22" t="s">
        <v>106</v>
      </c>
      <c r="K107" s="25">
        <v>420</v>
      </c>
      <c r="L107" s="21">
        <v>390</v>
      </c>
      <c r="M107" s="116">
        <f>L107-K107</f>
        <v>-30</v>
      </c>
      <c r="N107">
        <f>L107/K107*100</f>
        <v>92.857142857142861</v>
      </c>
    </row>
    <row r="108" spans="1:14" ht="42" customHeight="1" x14ac:dyDescent="0.35">
      <c r="A108" s="19" t="s">
        <v>137</v>
      </c>
      <c r="B108" s="19" t="s">
        <v>198</v>
      </c>
      <c r="C108" s="137"/>
      <c r="D108" s="19" t="s">
        <v>103</v>
      </c>
      <c r="E108" s="19">
        <v>222</v>
      </c>
      <c r="F108" s="20">
        <v>96.974999999999994</v>
      </c>
      <c r="G108" s="20">
        <v>96.974999999999994</v>
      </c>
      <c r="H108" s="20">
        <f>F108-G108</f>
        <v>0</v>
      </c>
      <c r="I108" s="20" t="s">
        <v>510</v>
      </c>
      <c r="J108" s="22" t="s">
        <v>106</v>
      </c>
      <c r="K108" s="25">
        <v>1000</v>
      </c>
      <c r="L108" s="21">
        <v>1825</v>
      </c>
      <c r="M108" s="116">
        <f>L108-K108</f>
        <v>825</v>
      </c>
      <c r="N108">
        <f>L108/K108*100</f>
        <v>182.5</v>
      </c>
    </row>
    <row r="109" spans="1:14" ht="14.4" customHeight="1" x14ac:dyDescent="0.35">
      <c r="A109" s="143" t="s">
        <v>206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5"/>
    </row>
    <row r="110" spans="1:14" ht="52" x14ac:dyDescent="0.35">
      <c r="A110" s="136" t="s">
        <v>101</v>
      </c>
      <c r="B110" s="174" t="s">
        <v>511</v>
      </c>
      <c r="C110" s="136" t="s">
        <v>189</v>
      </c>
      <c r="D110" s="136" t="s">
        <v>103</v>
      </c>
      <c r="E110" s="136">
        <v>35</v>
      </c>
      <c r="F110" s="136">
        <v>0</v>
      </c>
      <c r="G110" s="136">
        <v>0</v>
      </c>
      <c r="H110" s="136">
        <f>F110-G110</f>
        <v>0</v>
      </c>
      <c r="I110" s="15" t="s">
        <v>209</v>
      </c>
      <c r="J110" s="22" t="s">
        <v>106</v>
      </c>
      <c r="K110" s="7">
        <v>11</v>
      </c>
      <c r="L110" s="21">
        <v>11</v>
      </c>
      <c r="M110" s="116">
        <f>L110-K110</f>
        <v>0</v>
      </c>
      <c r="N110">
        <f t="shared" ref="N110:N111" si="14">L110/K110*100</f>
        <v>100</v>
      </c>
    </row>
    <row r="111" spans="1:14" ht="52" x14ac:dyDescent="0.35">
      <c r="A111" s="137"/>
      <c r="B111" s="175"/>
      <c r="C111" s="137"/>
      <c r="D111" s="137"/>
      <c r="E111" s="137"/>
      <c r="F111" s="137"/>
      <c r="G111" s="137"/>
      <c r="H111" s="137"/>
      <c r="I111" s="15" t="s">
        <v>512</v>
      </c>
      <c r="J111" s="22" t="s">
        <v>106</v>
      </c>
      <c r="K111" s="22">
        <v>28</v>
      </c>
      <c r="L111" s="21">
        <v>37</v>
      </c>
      <c r="M111" s="116">
        <f>L111-K111</f>
        <v>9</v>
      </c>
      <c r="N111">
        <f t="shared" si="14"/>
        <v>132.14285714285714</v>
      </c>
    </row>
    <row r="112" spans="1:14" x14ac:dyDescent="0.35">
      <c r="A112" s="226" t="s">
        <v>207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8"/>
    </row>
    <row r="113" spans="1:14" ht="24" customHeight="1" x14ac:dyDescent="0.35">
      <c r="A113" s="36" t="s">
        <v>108</v>
      </c>
      <c r="B113" s="36" t="s">
        <v>513</v>
      </c>
      <c r="C113" s="233" t="s">
        <v>189</v>
      </c>
      <c r="D113" s="36" t="s">
        <v>103</v>
      </c>
      <c r="E113" s="36">
        <v>4500</v>
      </c>
      <c r="F113" s="36">
        <v>219.89099999999999</v>
      </c>
      <c r="G113" s="36">
        <v>219.89099999999999</v>
      </c>
      <c r="H113" s="20">
        <f>F113-G113</f>
        <v>0</v>
      </c>
      <c r="I113" s="231" t="s">
        <v>210</v>
      </c>
      <c r="J113" s="233" t="s">
        <v>173</v>
      </c>
      <c r="K113" s="233">
        <v>45</v>
      </c>
      <c r="L113" s="233">
        <v>38</v>
      </c>
      <c r="M113" s="233">
        <f>L113-K113</f>
        <v>-7</v>
      </c>
      <c r="N113">
        <f>L113/K113*100</f>
        <v>84.444444444444443</v>
      </c>
    </row>
    <row r="114" spans="1:14" ht="46" x14ac:dyDescent="0.35">
      <c r="A114" s="36" t="s">
        <v>110</v>
      </c>
      <c r="B114" s="36" t="s">
        <v>208</v>
      </c>
      <c r="C114" s="237"/>
      <c r="D114" s="36" t="s">
        <v>103</v>
      </c>
      <c r="E114" s="36">
        <v>860</v>
      </c>
      <c r="F114" s="36">
        <v>99.129000000000005</v>
      </c>
      <c r="G114" s="36">
        <v>99.129000000000005</v>
      </c>
      <c r="H114" s="20">
        <f>F114-G114</f>
        <v>0</v>
      </c>
      <c r="I114" s="232"/>
      <c r="J114" s="234"/>
      <c r="K114" s="234"/>
      <c r="L114" s="234"/>
      <c r="M114" s="234"/>
    </row>
    <row r="115" spans="1:14" ht="23" x14ac:dyDescent="0.35">
      <c r="A115" s="36" t="s">
        <v>150</v>
      </c>
      <c r="B115" s="36" t="s">
        <v>32</v>
      </c>
      <c r="C115" s="237"/>
      <c r="D115" s="36" t="s">
        <v>103</v>
      </c>
      <c r="E115" s="36">
        <v>500</v>
      </c>
      <c r="F115" s="36">
        <v>122</v>
      </c>
      <c r="G115" s="36">
        <v>122</v>
      </c>
      <c r="H115" s="20">
        <f>F115-G115</f>
        <v>0</v>
      </c>
      <c r="I115" s="36" t="s">
        <v>514</v>
      </c>
      <c r="J115" s="36" t="s">
        <v>515</v>
      </c>
      <c r="K115" s="36">
        <v>217651</v>
      </c>
      <c r="L115" s="36">
        <v>198320</v>
      </c>
      <c r="M115" s="36">
        <f>L115-K115</f>
        <v>-19331</v>
      </c>
      <c r="N115">
        <f>L115/K115*100</f>
        <v>91.118350019067222</v>
      </c>
    </row>
    <row r="116" spans="1:14" ht="23" x14ac:dyDescent="0.35">
      <c r="A116" s="36" t="s">
        <v>153</v>
      </c>
      <c r="B116" s="36" t="s">
        <v>516</v>
      </c>
      <c r="C116" s="234"/>
      <c r="D116" s="36" t="s">
        <v>103</v>
      </c>
      <c r="E116" s="36">
        <v>40</v>
      </c>
      <c r="F116" s="36">
        <v>37</v>
      </c>
      <c r="G116" s="36">
        <v>37</v>
      </c>
      <c r="H116" s="116"/>
      <c r="I116" s="342"/>
      <c r="J116" s="343"/>
      <c r="K116" s="343"/>
      <c r="L116" s="343"/>
      <c r="M116" s="344"/>
    </row>
    <row r="117" spans="1:14" ht="19.25" customHeight="1" x14ac:dyDescent="0.35">
      <c r="A117" s="136"/>
      <c r="B117" s="24" t="s">
        <v>20</v>
      </c>
      <c r="C117" s="24"/>
      <c r="D117" s="24" t="s">
        <v>103</v>
      </c>
      <c r="E117" s="24">
        <f>E115+E114+E113+E110+E108+E107+E104+E103+E102+E101+E99+E116</f>
        <v>7600</v>
      </c>
      <c r="F117" s="123">
        <f t="shared" ref="F117:G117" si="15">F115+F114+F113+F110+F108+F107+F104+F103+F102+F101+F99+F116</f>
        <v>1061.895</v>
      </c>
      <c r="G117" s="123">
        <f t="shared" si="15"/>
        <v>1061.895</v>
      </c>
      <c r="H117" s="24">
        <f>F117-G117</f>
        <v>0</v>
      </c>
      <c r="I117" s="345"/>
      <c r="J117" s="346"/>
      <c r="K117" s="346"/>
      <c r="L117" s="346"/>
      <c r="M117" s="347"/>
      <c r="N117">
        <f>(N115+N113+N111+N110+N108+N107+N104+N103+N102+N101+N99+N97)/12</f>
        <v>118.46647206265185</v>
      </c>
    </row>
    <row r="118" spans="1:14" ht="19.25" customHeight="1" x14ac:dyDescent="0.35">
      <c r="A118" s="176"/>
      <c r="B118" s="7" t="s">
        <v>21</v>
      </c>
      <c r="C118" s="152"/>
      <c r="D118" s="153"/>
      <c r="E118" s="153"/>
      <c r="F118" s="153"/>
      <c r="G118" s="153"/>
      <c r="H118" s="154"/>
      <c r="I118" s="345"/>
      <c r="J118" s="346"/>
      <c r="K118" s="346"/>
      <c r="L118" s="346"/>
      <c r="M118" s="347"/>
    </row>
    <row r="119" spans="1:14" ht="56.4" customHeight="1" x14ac:dyDescent="0.35">
      <c r="A119" s="137"/>
      <c r="B119" s="7" t="s">
        <v>22</v>
      </c>
      <c r="C119" s="235" t="s">
        <v>189</v>
      </c>
      <c r="D119" s="236"/>
      <c r="E119" s="19">
        <f>E117</f>
        <v>7600</v>
      </c>
      <c r="F119" s="125">
        <f>F117</f>
        <v>1061.895</v>
      </c>
      <c r="G119" s="125">
        <f>G117</f>
        <v>1061.895</v>
      </c>
      <c r="H119" s="102">
        <f>F119-G119</f>
        <v>0</v>
      </c>
      <c r="I119" s="348"/>
      <c r="J119" s="349"/>
      <c r="K119" s="349"/>
      <c r="L119" s="349"/>
      <c r="M119" s="350"/>
    </row>
    <row r="120" spans="1:14" ht="15.65" customHeight="1" x14ac:dyDescent="0.35">
      <c r="A120" s="146" t="s">
        <v>34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8"/>
    </row>
    <row r="121" spans="1:14" x14ac:dyDescent="0.35">
      <c r="A121" s="149" t="s">
        <v>28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1"/>
    </row>
    <row r="122" spans="1:14" x14ac:dyDescent="0.35">
      <c r="A122" s="167" t="s">
        <v>212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0"/>
    </row>
    <row r="123" spans="1:14" x14ac:dyDescent="0.35">
      <c r="A123" s="170" t="s">
        <v>213</v>
      </c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2"/>
    </row>
    <row r="124" spans="1:14" ht="63.65" customHeight="1" x14ac:dyDescent="0.35">
      <c r="A124" s="37" t="s">
        <v>94</v>
      </c>
      <c r="B124" s="37" t="s">
        <v>477</v>
      </c>
      <c r="C124" s="37" t="s">
        <v>479</v>
      </c>
      <c r="D124" s="37"/>
      <c r="E124" s="37"/>
      <c r="F124" s="37"/>
      <c r="G124" s="37"/>
      <c r="H124" s="37"/>
      <c r="I124" s="37" t="s">
        <v>478</v>
      </c>
      <c r="J124" s="37" t="s">
        <v>243</v>
      </c>
      <c r="K124" s="37">
        <v>28</v>
      </c>
      <c r="L124" s="37">
        <v>28</v>
      </c>
      <c r="M124" s="37">
        <f>L124-K124</f>
        <v>0</v>
      </c>
      <c r="N124">
        <f>L124/K124*100</f>
        <v>100</v>
      </c>
    </row>
    <row r="125" spans="1:14" ht="85.25" customHeight="1" x14ac:dyDescent="0.35">
      <c r="A125" s="132" t="s">
        <v>95</v>
      </c>
      <c r="B125" s="134" t="s">
        <v>480</v>
      </c>
      <c r="C125" s="136" t="s">
        <v>189</v>
      </c>
      <c r="D125" s="19" t="s">
        <v>103</v>
      </c>
      <c r="E125" s="19">
        <v>7.2</v>
      </c>
      <c r="F125" s="20">
        <v>7.2</v>
      </c>
      <c r="G125" s="20">
        <v>7.2</v>
      </c>
      <c r="H125" s="20">
        <f>G125-F125</f>
        <v>0</v>
      </c>
      <c r="I125" s="136" t="s">
        <v>292</v>
      </c>
      <c r="J125" s="136" t="s">
        <v>106</v>
      </c>
      <c r="K125" s="138">
        <v>176</v>
      </c>
      <c r="L125" s="136">
        <v>180</v>
      </c>
      <c r="M125" s="136">
        <f>L125-K125</f>
        <v>4</v>
      </c>
      <c r="N125">
        <f>L125/K125*100</f>
        <v>102.27272727272727</v>
      </c>
    </row>
    <row r="126" spans="1:14" ht="25.25" customHeight="1" x14ac:dyDescent="0.35">
      <c r="A126" s="133"/>
      <c r="B126" s="135"/>
      <c r="C126" s="137"/>
      <c r="D126" s="117" t="s">
        <v>102</v>
      </c>
      <c r="E126" s="117">
        <v>96.4</v>
      </c>
      <c r="F126" s="118">
        <v>96.4</v>
      </c>
      <c r="G126" s="118">
        <v>96.4</v>
      </c>
      <c r="H126" s="118">
        <v>0</v>
      </c>
      <c r="I126" s="137"/>
      <c r="J126" s="137"/>
      <c r="K126" s="139"/>
      <c r="L126" s="137"/>
      <c r="M126" s="137"/>
    </row>
    <row r="127" spans="1:14" ht="130" x14ac:dyDescent="0.35">
      <c r="A127" s="19" t="s">
        <v>96</v>
      </c>
      <c r="B127" s="22" t="s">
        <v>481</v>
      </c>
      <c r="C127" s="19" t="s">
        <v>482</v>
      </c>
      <c r="D127" s="19"/>
      <c r="E127" s="19"/>
      <c r="F127" s="20"/>
      <c r="G127" s="20"/>
      <c r="H127" s="20"/>
      <c r="I127" s="42" t="s">
        <v>483</v>
      </c>
      <c r="J127" s="105" t="s">
        <v>243</v>
      </c>
      <c r="K127" s="104">
        <v>6</v>
      </c>
      <c r="L127" s="105">
        <v>6</v>
      </c>
      <c r="M127" s="19">
        <f>L127-K127</f>
        <v>0</v>
      </c>
      <c r="N127">
        <f>L127/K127*100</f>
        <v>100</v>
      </c>
    </row>
    <row r="128" spans="1:14" ht="26" x14ac:dyDescent="0.35">
      <c r="A128" s="67" t="s">
        <v>201</v>
      </c>
      <c r="B128" s="69" t="s">
        <v>488</v>
      </c>
      <c r="C128" s="67" t="s">
        <v>485</v>
      </c>
      <c r="D128" s="67" t="s">
        <v>103</v>
      </c>
      <c r="E128" s="67">
        <v>10</v>
      </c>
      <c r="F128" s="68">
        <v>10</v>
      </c>
      <c r="G128" s="68">
        <v>10</v>
      </c>
      <c r="H128" s="68">
        <f>G128-F128</f>
        <v>0</v>
      </c>
      <c r="I128" s="68"/>
      <c r="J128" s="67"/>
      <c r="K128" s="69"/>
      <c r="L128" s="67"/>
      <c r="M128" s="67"/>
    </row>
    <row r="129" spans="1:14" ht="28.75" customHeight="1" x14ac:dyDescent="0.35">
      <c r="A129" s="143" t="s">
        <v>214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5"/>
    </row>
    <row r="130" spans="1:14" ht="91" x14ac:dyDescent="0.35">
      <c r="A130" s="19" t="s">
        <v>93</v>
      </c>
      <c r="B130" s="22" t="s">
        <v>484</v>
      </c>
      <c r="C130" s="19" t="s">
        <v>485</v>
      </c>
      <c r="D130" s="19" t="s">
        <v>103</v>
      </c>
      <c r="E130" s="19">
        <v>473.46</v>
      </c>
      <c r="F130" s="20">
        <v>473.46</v>
      </c>
      <c r="G130" s="20">
        <v>473.46</v>
      </c>
      <c r="H130" s="20">
        <f>G130-F130</f>
        <v>0</v>
      </c>
      <c r="I130" s="20" t="s">
        <v>521</v>
      </c>
      <c r="J130" s="19" t="s">
        <v>106</v>
      </c>
      <c r="K130" s="22">
        <v>1826</v>
      </c>
      <c r="L130" s="19">
        <v>1831</v>
      </c>
      <c r="M130" s="19">
        <f>L130-K130</f>
        <v>5</v>
      </c>
      <c r="N130">
        <f>L130/K130*100</f>
        <v>100.27382256297919</v>
      </c>
    </row>
    <row r="131" spans="1:14" ht="21" customHeight="1" x14ac:dyDescent="0.35">
      <c r="A131" s="143" t="s">
        <v>215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5"/>
    </row>
    <row r="132" spans="1:14" ht="90" customHeight="1" x14ac:dyDescent="0.35">
      <c r="A132" s="19" t="s">
        <v>101</v>
      </c>
      <c r="B132" s="19" t="s">
        <v>486</v>
      </c>
      <c r="C132" s="19" t="s">
        <v>189</v>
      </c>
      <c r="D132" s="19" t="s">
        <v>103</v>
      </c>
      <c r="E132" s="19">
        <v>25</v>
      </c>
      <c r="F132" s="8">
        <v>15</v>
      </c>
      <c r="G132" s="8">
        <v>15</v>
      </c>
      <c r="H132" s="8">
        <f>G132-F132</f>
        <v>0</v>
      </c>
      <c r="I132" s="8" t="s">
        <v>525</v>
      </c>
      <c r="J132" s="7" t="s">
        <v>106</v>
      </c>
      <c r="K132" s="7">
        <v>5</v>
      </c>
      <c r="L132" s="21">
        <v>5</v>
      </c>
      <c r="M132" s="8">
        <f>L132-K132</f>
        <v>0</v>
      </c>
    </row>
    <row r="133" spans="1:14" ht="52" x14ac:dyDescent="0.35">
      <c r="A133" s="19" t="s">
        <v>143</v>
      </c>
      <c r="B133" s="19" t="s">
        <v>487</v>
      </c>
      <c r="C133" s="19" t="s">
        <v>485</v>
      </c>
      <c r="D133" s="19" t="s">
        <v>103</v>
      </c>
      <c r="E133" s="19">
        <v>20</v>
      </c>
      <c r="F133" s="8">
        <v>20</v>
      </c>
      <c r="G133" s="8">
        <v>20</v>
      </c>
      <c r="H133" s="8">
        <f>G133-F133</f>
        <v>0</v>
      </c>
      <c r="I133" s="8"/>
      <c r="J133" s="7"/>
      <c r="K133" s="7"/>
      <c r="L133" s="21"/>
      <c r="M133" s="8"/>
    </row>
    <row r="134" spans="1:14" x14ac:dyDescent="0.35">
      <c r="A134" s="136"/>
      <c r="B134" s="224" t="s">
        <v>20</v>
      </c>
      <c r="C134" s="136"/>
      <c r="D134" s="102" t="s">
        <v>102</v>
      </c>
      <c r="E134" s="102">
        <f>E126</f>
        <v>96.4</v>
      </c>
      <c r="F134" s="102">
        <f t="shared" ref="F134:G134" si="16">F126</f>
        <v>96.4</v>
      </c>
      <c r="G134" s="102">
        <f t="shared" si="16"/>
        <v>96.4</v>
      </c>
      <c r="H134" s="26">
        <f>G134-F134</f>
        <v>0</v>
      </c>
      <c r="I134" s="185"/>
      <c r="J134" s="186"/>
      <c r="K134" s="186"/>
      <c r="L134" s="186"/>
      <c r="M134" s="187"/>
    </row>
    <row r="135" spans="1:14" x14ac:dyDescent="0.35">
      <c r="A135" s="176"/>
      <c r="B135" s="225"/>
      <c r="C135" s="137"/>
      <c r="D135" s="24" t="s">
        <v>103</v>
      </c>
      <c r="E135" s="24">
        <f>E133+E132+E130+E125+E128</f>
        <v>535.66000000000008</v>
      </c>
      <c r="F135" s="70">
        <f>F133+F132+F130+F125+F128</f>
        <v>525.66</v>
      </c>
      <c r="G135" s="70">
        <f>G133+G132+G130+G125+G128</f>
        <v>525.66</v>
      </c>
      <c r="H135" s="26">
        <f>G135-F135</f>
        <v>0</v>
      </c>
      <c r="I135" s="188"/>
      <c r="J135" s="189"/>
      <c r="K135" s="189"/>
      <c r="L135" s="189"/>
      <c r="M135" s="190"/>
      <c r="N135">
        <f>(N130+N127+N125+N124)/4</f>
        <v>100.63663745892661</v>
      </c>
    </row>
    <row r="136" spans="1:14" x14ac:dyDescent="0.35">
      <c r="A136" s="176"/>
      <c r="B136" s="7" t="s">
        <v>21</v>
      </c>
      <c r="C136" s="152"/>
      <c r="D136" s="153"/>
      <c r="E136" s="153"/>
      <c r="F136" s="153"/>
      <c r="G136" s="153"/>
      <c r="H136" s="154"/>
      <c r="I136" s="188"/>
      <c r="J136" s="189"/>
      <c r="K136" s="189"/>
      <c r="L136" s="189"/>
      <c r="M136" s="190"/>
    </row>
    <row r="137" spans="1:14" ht="51.65" customHeight="1" x14ac:dyDescent="0.35">
      <c r="A137" s="176"/>
      <c r="B137" s="7" t="s">
        <v>22</v>
      </c>
      <c r="C137" s="19" t="s">
        <v>189</v>
      </c>
      <c r="D137" s="19" t="s">
        <v>125</v>
      </c>
      <c r="E137" s="19">
        <f>E132+E125+E126</f>
        <v>128.60000000000002</v>
      </c>
      <c r="F137" s="124">
        <f>F132+F125+F126</f>
        <v>118.60000000000001</v>
      </c>
      <c r="G137" s="124">
        <f>G132+G125+G126</f>
        <v>118.60000000000001</v>
      </c>
      <c r="H137" s="8"/>
      <c r="I137" s="188"/>
      <c r="J137" s="189"/>
      <c r="K137" s="189"/>
      <c r="L137" s="189"/>
      <c r="M137" s="190"/>
    </row>
    <row r="138" spans="1:14" ht="26" x14ac:dyDescent="0.35">
      <c r="A138" s="137"/>
      <c r="B138" s="7" t="s">
        <v>33</v>
      </c>
      <c r="C138" s="19" t="s">
        <v>485</v>
      </c>
      <c r="D138" s="19" t="s">
        <v>103</v>
      </c>
      <c r="E138" s="19">
        <f>E133+E130+E128</f>
        <v>503.46</v>
      </c>
      <c r="F138" s="124">
        <f>F133+F130+F128</f>
        <v>503.46</v>
      </c>
      <c r="G138" s="124">
        <f>G133+G130+G128</f>
        <v>503.46</v>
      </c>
      <c r="H138" s="8"/>
      <c r="I138" s="191"/>
      <c r="J138" s="192"/>
      <c r="K138" s="192"/>
      <c r="L138" s="192"/>
      <c r="M138" s="193"/>
    </row>
    <row r="139" spans="1:14" ht="15.65" customHeight="1" x14ac:dyDescent="0.35">
      <c r="A139" s="146" t="s">
        <v>35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8"/>
    </row>
    <row r="140" spans="1:14" x14ac:dyDescent="0.35">
      <c r="A140" s="149" t="s">
        <v>28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1"/>
    </row>
    <row r="141" spans="1:14" x14ac:dyDescent="0.35">
      <c r="A141" s="167" t="s">
        <v>216</v>
      </c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30"/>
    </row>
    <row r="142" spans="1:14" ht="91" x14ac:dyDescent="0.35">
      <c r="A142" s="37">
        <v>1</v>
      </c>
      <c r="B142" s="37"/>
      <c r="C142" s="37"/>
      <c r="D142" s="37"/>
      <c r="E142" s="37"/>
      <c r="F142" s="37"/>
      <c r="G142" s="37"/>
      <c r="H142" s="37"/>
      <c r="I142" s="37" t="s">
        <v>218</v>
      </c>
      <c r="J142" s="42" t="s">
        <v>131</v>
      </c>
      <c r="K142" s="42">
        <v>15</v>
      </c>
      <c r="L142" s="42">
        <v>13</v>
      </c>
      <c r="M142" s="42">
        <f>L142-K142</f>
        <v>-2</v>
      </c>
      <c r="N142">
        <f>L142/K142*100</f>
        <v>86.666666666666671</v>
      </c>
    </row>
    <row r="143" spans="1:14" x14ac:dyDescent="0.35">
      <c r="A143" s="170" t="s">
        <v>217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2"/>
    </row>
    <row r="144" spans="1:14" ht="76.75" customHeight="1" x14ac:dyDescent="0.35">
      <c r="A144" s="28" t="s">
        <v>94</v>
      </c>
      <c r="B144" s="28" t="s">
        <v>221</v>
      </c>
      <c r="C144" s="28" t="s">
        <v>36</v>
      </c>
      <c r="D144" s="28" t="s">
        <v>103</v>
      </c>
      <c r="E144" s="28">
        <v>438.6</v>
      </c>
      <c r="F144" s="29">
        <v>168</v>
      </c>
      <c r="G144" s="29">
        <v>168</v>
      </c>
      <c r="H144" s="29">
        <f>F144-G144</f>
        <v>0</v>
      </c>
      <c r="I144" s="15" t="s">
        <v>219</v>
      </c>
      <c r="J144" s="30" t="s">
        <v>106</v>
      </c>
      <c r="K144" s="29">
        <v>3100</v>
      </c>
      <c r="L144" s="32">
        <v>2590</v>
      </c>
      <c r="M144" s="42">
        <f>L144-K144</f>
        <v>-510</v>
      </c>
      <c r="N144">
        <f t="shared" ref="N144:N145" si="17">L144/K144*100</f>
        <v>83.548387096774192</v>
      </c>
    </row>
    <row r="145" spans="1:14" ht="52" x14ac:dyDescent="0.35">
      <c r="A145" s="28" t="s">
        <v>95</v>
      </c>
      <c r="B145" s="28" t="s">
        <v>222</v>
      </c>
      <c r="C145" s="28" t="s">
        <v>36</v>
      </c>
      <c r="D145" s="28" t="s">
        <v>103</v>
      </c>
      <c r="E145" s="28">
        <v>318.80500000000001</v>
      </c>
      <c r="F145" s="29">
        <v>318.80500000000001</v>
      </c>
      <c r="G145" s="29">
        <v>318.80500000000001</v>
      </c>
      <c r="H145" s="29">
        <f>F145-G145</f>
        <v>0</v>
      </c>
      <c r="I145" s="15" t="s">
        <v>223</v>
      </c>
      <c r="J145" s="30" t="s">
        <v>106</v>
      </c>
      <c r="K145" s="32">
        <v>72</v>
      </c>
      <c r="L145" s="32">
        <v>52</v>
      </c>
      <c r="M145" s="42">
        <f>L145-K145</f>
        <v>-20</v>
      </c>
      <c r="N145">
        <f t="shared" si="17"/>
        <v>72.222222222222214</v>
      </c>
    </row>
    <row r="146" spans="1:14" x14ac:dyDescent="0.35">
      <c r="A146" s="143" t="s">
        <v>224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5"/>
    </row>
    <row r="147" spans="1:14" ht="37.75" customHeight="1" x14ac:dyDescent="0.35">
      <c r="A147" s="28" t="s">
        <v>93</v>
      </c>
      <c r="B147" s="28"/>
      <c r="C147" s="28" t="s">
        <v>36</v>
      </c>
      <c r="D147" s="28"/>
      <c r="E147" s="28"/>
      <c r="F147" s="28"/>
      <c r="G147" s="28"/>
      <c r="H147" s="28"/>
      <c r="I147" s="28" t="s">
        <v>225</v>
      </c>
      <c r="J147" s="30" t="s">
        <v>106</v>
      </c>
      <c r="K147" s="30">
        <v>52</v>
      </c>
      <c r="L147" s="30">
        <v>43</v>
      </c>
      <c r="M147" s="28">
        <f>L147-K147</f>
        <v>-9</v>
      </c>
      <c r="N147">
        <f>L147/K147*100</f>
        <v>82.692307692307693</v>
      </c>
    </row>
    <row r="148" spans="1:14" x14ac:dyDescent="0.35">
      <c r="A148" s="143" t="s">
        <v>226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5"/>
    </row>
    <row r="149" spans="1:14" ht="76.75" customHeight="1" x14ac:dyDescent="0.35">
      <c r="A149" s="28" t="s">
        <v>101</v>
      </c>
      <c r="B149" s="28" t="s">
        <v>227</v>
      </c>
      <c r="C149" s="28" t="s">
        <v>36</v>
      </c>
      <c r="D149" s="28" t="s">
        <v>103</v>
      </c>
      <c r="E149" s="28">
        <v>145.30000000000001</v>
      </c>
      <c r="F149" s="29">
        <v>137</v>
      </c>
      <c r="G149" s="29">
        <v>137</v>
      </c>
      <c r="H149" s="29">
        <f>F149-G149</f>
        <v>0</v>
      </c>
      <c r="I149" s="15" t="s">
        <v>236</v>
      </c>
      <c r="J149" s="30" t="s">
        <v>173</v>
      </c>
      <c r="K149" s="30">
        <v>129</v>
      </c>
      <c r="L149" s="30">
        <v>125</v>
      </c>
      <c r="M149" s="28">
        <f>L149-K149</f>
        <v>-4</v>
      </c>
      <c r="N149">
        <f t="shared" ref="N149:N150" si="18">L149/K149*100</f>
        <v>96.899224806201545</v>
      </c>
    </row>
    <row r="150" spans="1:14" ht="68.400000000000006" customHeight="1" x14ac:dyDescent="0.35">
      <c r="A150" s="28" t="s">
        <v>143</v>
      </c>
      <c r="B150" s="28" t="s">
        <v>235</v>
      </c>
      <c r="C150" s="28" t="s">
        <v>36</v>
      </c>
      <c r="D150" s="28" t="s">
        <v>103</v>
      </c>
      <c r="E150" s="28">
        <v>132.774</v>
      </c>
      <c r="F150" s="29">
        <v>132.774</v>
      </c>
      <c r="G150" s="29">
        <v>132.774</v>
      </c>
      <c r="H150" s="29">
        <f>F150-G150</f>
        <v>0</v>
      </c>
      <c r="I150" s="15" t="s">
        <v>237</v>
      </c>
      <c r="J150" s="30" t="s">
        <v>196</v>
      </c>
      <c r="K150" s="30">
        <v>4</v>
      </c>
      <c r="L150" s="30">
        <v>6</v>
      </c>
      <c r="M150" s="117">
        <f>L150-K150</f>
        <v>2</v>
      </c>
      <c r="N150">
        <f t="shared" si="18"/>
        <v>150</v>
      </c>
    </row>
    <row r="151" spans="1:14" ht="13.75" customHeight="1" x14ac:dyDescent="0.35">
      <c r="A151" s="143" t="s">
        <v>228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5"/>
    </row>
    <row r="152" spans="1:14" ht="78" x14ac:dyDescent="0.35">
      <c r="A152" s="28" t="s">
        <v>108</v>
      </c>
      <c r="B152" s="28" t="s">
        <v>220</v>
      </c>
      <c r="C152" s="28" t="s">
        <v>36</v>
      </c>
      <c r="D152" s="28"/>
      <c r="E152" s="28">
        <v>0</v>
      </c>
      <c r="F152" s="29">
        <v>0</v>
      </c>
      <c r="G152" s="29">
        <v>0</v>
      </c>
      <c r="H152" s="29"/>
      <c r="I152" s="15" t="s">
        <v>517</v>
      </c>
      <c r="J152" s="30" t="s">
        <v>173</v>
      </c>
      <c r="K152" s="30" t="s">
        <v>518</v>
      </c>
      <c r="L152" s="30" t="s">
        <v>519</v>
      </c>
      <c r="M152" s="9" t="s">
        <v>520</v>
      </c>
      <c r="N152">
        <v>100</v>
      </c>
    </row>
    <row r="153" spans="1:14" ht="16.75" customHeight="1" x14ac:dyDescent="0.35">
      <c r="A153" s="143" t="s">
        <v>229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5"/>
    </row>
    <row r="154" spans="1:14" ht="52.75" customHeight="1" x14ac:dyDescent="0.35">
      <c r="A154" s="136" t="s">
        <v>114</v>
      </c>
      <c r="B154" s="174" t="s">
        <v>233</v>
      </c>
      <c r="C154" s="136" t="s">
        <v>36</v>
      </c>
      <c r="D154" s="136" t="s">
        <v>103</v>
      </c>
      <c r="E154" s="136">
        <v>95.305000000000007</v>
      </c>
      <c r="F154" s="136">
        <v>95.305000000000007</v>
      </c>
      <c r="G154" s="136">
        <v>95.305000000000007</v>
      </c>
      <c r="H154" s="136">
        <f>F154-G154</f>
        <v>0</v>
      </c>
      <c r="I154" s="15" t="s">
        <v>230</v>
      </c>
      <c r="J154" s="30" t="s">
        <v>173</v>
      </c>
      <c r="K154" s="30">
        <v>38</v>
      </c>
      <c r="L154" s="30">
        <v>36</v>
      </c>
      <c r="M154" s="28">
        <f>L154-K154</f>
        <v>-2</v>
      </c>
      <c r="N154">
        <f t="shared" ref="N154:N155" si="19">L154/K154*100</f>
        <v>94.73684210526315</v>
      </c>
    </row>
    <row r="155" spans="1:14" ht="26" x14ac:dyDescent="0.35">
      <c r="A155" s="137"/>
      <c r="B155" s="175"/>
      <c r="C155" s="137"/>
      <c r="D155" s="137"/>
      <c r="E155" s="137"/>
      <c r="F155" s="137"/>
      <c r="G155" s="137"/>
      <c r="H155" s="137"/>
      <c r="I155" s="15" t="s">
        <v>231</v>
      </c>
      <c r="J155" s="30" t="s">
        <v>232</v>
      </c>
      <c r="K155" s="30">
        <v>81504</v>
      </c>
      <c r="L155" s="30">
        <v>40298</v>
      </c>
      <c r="M155" s="28">
        <f>L155-K155</f>
        <v>-41206</v>
      </c>
      <c r="N155">
        <f t="shared" si="19"/>
        <v>49.442972124067531</v>
      </c>
    </row>
    <row r="156" spans="1:14" ht="39" x14ac:dyDescent="0.35">
      <c r="A156" s="28" t="s">
        <v>116</v>
      </c>
      <c r="B156" s="28" t="s">
        <v>234</v>
      </c>
      <c r="C156" s="136" t="s">
        <v>36</v>
      </c>
      <c r="D156" s="28"/>
      <c r="E156" s="28"/>
      <c r="F156" s="8"/>
      <c r="G156" s="23"/>
      <c r="H156" s="23"/>
      <c r="I156" s="23"/>
      <c r="J156" s="30"/>
      <c r="K156" s="30"/>
      <c r="L156" s="30"/>
      <c r="M156" s="28"/>
    </row>
    <row r="157" spans="1:14" ht="22.25" customHeight="1" x14ac:dyDescent="0.35">
      <c r="A157" s="7"/>
      <c r="B157" s="5" t="s">
        <v>20</v>
      </c>
      <c r="C157" s="137"/>
      <c r="D157" s="31" t="s">
        <v>103</v>
      </c>
      <c r="E157" s="31">
        <f>E154+E150+E145+E144+E149</f>
        <v>1130.7840000000001</v>
      </c>
      <c r="F157" s="31">
        <f>F154+F150+F145+F144+F149</f>
        <v>851.88400000000001</v>
      </c>
      <c r="G157" s="31">
        <f>G154+G150+G145+G144+G149</f>
        <v>851.88400000000001</v>
      </c>
      <c r="H157" s="6">
        <f>F157-G157</f>
        <v>0</v>
      </c>
      <c r="I157" s="155"/>
      <c r="J157" s="156"/>
      <c r="K157" s="156"/>
      <c r="L157" s="156"/>
      <c r="M157" s="157"/>
    </row>
    <row r="158" spans="1:14" ht="19.25" customHeight="1" x14ac:dyDescent="0.35">
      <c r="A158" s="7"/>
      <c r="B158" s="7" t="s">
        <v>21</v>
      </c>
      <c r="C158" s="164"/>
      <c r="D158" s="164"/>
      <c r="E158" s="164"/>
      <c r="F158" s="8"/>
      <c r="G158" s="8"/>
      <c r="H158" s="8"/>
      <c r="I158" s="161"/>
      <c r="J158" s="162"/>
      <c r="K158" s="162"/>
      <c r="L158" s="162"/>
      <c r="M158" s="163"/>
      <c r="N158">
        <f>(N155+N154+N152+N150+N149+N147+N145+N144+N142)/9</f>
        <v>90.689846968166989</v>
      </c>
    </row>
    <row r="159" spans="1:14" ht="46.25" customHeight="1" x14ac:dyDescent="0.35">
      <c r="A159" s="7"/>
      <c r="B159" s="7" t="s">
        <v>22</v>
      </c>
      <c r="C159" s="28" t="s">
        <v>36</v>
      </c>
      <c r="D159" s="28"/>
      <c r="E159" s="28"/>
      <c r="F159" s="8"/>
      <c r="G159" s="8"/>
      <c r="H159" s="8"/>
      <c r="I159" s="158"/>
      <c r="J159" s="159"/>
      <c r="K159" s="159"/>
      <c r="L159" s="159"/>
      <c r="M159" s="160"/>
    </row>
    <row r="160" spans="1:14" ht="15.65" customHeight="1" x14ac:dyDescent="0.35">
      <c r="A160" s="165" t="s">
        <v>258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</row>
    <row r="161" spans="1:14" x14ac:dyDescent="0.35">
      <c r="A161" s="166" t="s">
        <v>37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</row>
    <row r="162" spans="1:14" x14ac:dyDescent="0.35">
      <c r="A162" s="167" t="s">
        <v>238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9"/>
    </row>
    <row r="163" spans="1:14" ht="91" x14ac:dyDescent="0.35">
      <c r="A163" s="42"/>
      <c r="B163" s="42"/>
      <c r="C163" s="42"/>
      <c r="D163" s="42"/>
      <c r="E163" s="42"/>
      <c r="F163" s="42"/>
      <c r="G163" s="42"/>
      <c r="H163" s="42"/>
      <c r="I163" s="42" t="s">
        <v>241</v>
      </c>
      <c r="J163" s="42" t="s">
        <v>240</v>
      </c>
      <c r="K163" s="42">
        <v>0</v>
      </c>
      <c r="L163" s="42">
        <v>0.36</v>
      </c>
      <c r="M163" s="42">
        <f>L163-K163</f>
        <v>0.36</v>
      </c>
    </row>
    <row r="164" spans="1:14" x14ac:dyDescent="0.35">
      <c r="A164" s="170" t="s">
        <v>239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2"/>
    </row>
    <row r="165" spans="1:14" ht="52.75" customHeight="1" x14ac:dyDescent="0.35">
      <c r="A165" s="7" t="s">
        <v>94</v>
      </c>
      <c r="B165" s="22" t="s">
        <v>38</v>
      </c>
      <c r="C165" s="40" t="s">
        <v>60</v>
      </c>
      <c r="D165" s="40"/>
      <c r="E165" s="40">
        <v>0</v>
      </c>
      <c r="F165" s="8">
        <v>0</v>
      </c>
      <c r="G165" s="8">
        <v>0</v>
      </c>
      <c r="H165" s="8"/>
      <c r="I165" s="8" t="s">
        <v>242</v>
      </c>
      <c r="J165" s="22" t="s">
        <v>243</v>
      </c>
      <c r="K165" s="7">
        <v>15</v>
      </c>
      <c r="L165" s="8">
        <v>10</v>
      </c>
      <c r="M165" s="8">
        <f>L165-K165</f>
        <v>-5</v>
      </c>
      <c r="N165">
        <f>L165/K165*100</f>
        <v>66.666666666666657</v>
      </c>
    </row>
    <row r="166" spans="1:14" ht="66" customHeight="1" x14ac:dyDescent="0.35">
      <c r="A166" s="7" t="s">
        <v>95</v>
      </c>
      <c r="B166" s="22" t="s">
        <v>40</v>
      </c>
      <c r="C166" s="40" t="s">
        <v>60</v>
      </c>
      <c r="D166" s="40" t="s">
        <v>103</v>
      </c>
      <c r="E166" s="40">
        <v>40</v>
      </c>
      <c r="F166" s="8">
        <v>0</v>
      </c>
      <c r="G166" s="8">
        <v>0</v>
      </c>
      <c r="H166" s="8">
        <f>G166-F166</f>
        <v>0</v>
      </c>
      <c r="I166" s="8" t="s">
        <v>244</v>
      </c>
      <c r="J166" s="22" t="s">
        <v>243</v>
      </c>
      <c r="K166" s="7">
        <v>40</v>
      </c>
      <c r="L166" s="8">
        <v>0</v>
      </c>
      <c r="M166" s="8">
        <f>L166-K166</f>
        <v>-40</v>
      </c>
      <c r="N166">
        <f>L166/K166*100</f>
        <v>0</v>
      </c>
    </row>
    <row r="167" spans="1:14" ht="33.65" customHeight="1" x14ac:dyDescent="0.35">
      <c r="A167" s="7" t="s">
        <v>96</v>
      </c>
      <c r="B167" s="27" t="s">
        <v>41</v>
      </c>
      <c r="C167" s="40" t="s">
        <v>60</v>
      </c>
      <c r="D167" s="40" t="s">
        <v>103</v>
      </c>
      <c r="E167" s="40">
        <v>2</v>
      </c>
      <c r="F167" s="8">
        <v>0</v>
      </c>
      <c r="G167" s="8">
        <v>0</v>
      </c>
      <c r="H167" s="39">
        <f>G167-F167</f>
        <v>0</v>
      </c>
      <c r="I167" s="8" t="s">
        <v>245</v>
      </c>
      <c r="J167" s="22" t="s">
        <v>243</v>
      </c>
      <c r="K167" s="7">
        <v>14</v>
      </c>
      <c r="L167" s="8">
        <v>0</v>
      </c>
      <c r="M167" s="8">
        <f>L167-K167</f>
        <v>-14</v>
      </c>
      <c r="N167">
        <f>L167/K167*100</f>
        <v>0</v>
      </c>
    </row>
    <row r="168" spans="1:14" ht="64.25" customHeight="1" x14ac:dyDescent="0.35">
      <c r="A168" s="7" t="s">
        <v>201</v>
      </c>
      <c r="B168" s="22" t="s">
        <v>42</v>
      </c>
      <c r="C168" s="40" t="s">
        <v>248</v>
      </c>
      <c r="D168" s="40" t="s">
        <v>103</v>
      </c>
      <c r="E168" s="40">
        <v>1</v>
      </c>
      <c r="F168" s="8">
        <v>0</v>
      </c>
      <c r="G168" s="8">
        <v>0</v>
      </c>
      <c r="H168" s="8">
        <f>G168-F168</f>
        <v>0</v>
      </c>
      <c r="I168" s="8" t="s">
        <v>246</v>
      </c>
      <c r="J168" s="22" t="s">
        <v>243</v>
      </c>
      <c r="K168" s="7">
        <v>1</v>
      </c>
      <c r="L168" s="8">
        <v>1</v>
      </c>
      <c r="M168" s="8">
        <f>L168-K168</f>
        <v>0</v>
      </c>
      <c r="N168">
        <f>L168/K168*100</f>
        <v>100</v>
      </c>
    </row>
    <row r="169" spans="1:14" ht="57.65" customHeight="1" x14ac:dyDescent="0.35">
      <c r="A169" s="7" t="s">
        <v>204</v>
      </c>
      <c r="B169" s="40" t="s">
        <v>247</v>
      </c>
      <c r="C169" s="40" t="s">
        <v>60</v>
      </c>
      <c r="D169" s="40" t="s">
        <v>103</v>
      </c>
      <c r="E169" s="40">
        <v>10</v>
      </c>
      <c r="F169" s="8">
        <v>10</v>
      </c>
      <c r="G169" s="8">
        <v>0</v>
      </c>
      <c r="H169" s="8">
        <f>G169-F169</f>
        <v>-10</v>
      </c>
      <c r="I169" s="8" t="s">
        <v>249</v>
      </c>
      <c r="J169" s="22" t="s">
        <v>243</v>
      </c>
      <c r="K169" s="7">
        <v>12</v>
      </c>
      <c r="L169" s="8">
        <v>3</v>
      </c>
      <c r="M169" s="8">
        <f>L169-K169</f>
        <v>-9</v>
      </c>
      <c r="N169">
        <f>L169/K169*100</f>
        <v>25</v>
      </c>
    </row>
    <row r="170" spans="1:14" ht="19.75" customHeight="1" x14ac:dyDescent="0.35">
      <c r="A170" s="143" t="s">
        <v>250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5"/>
    </row>
    <row r="171" spans="1:14" ht="85.25" customHeight="1" x14ac:dyDescent="0.35">
      <c r="A171" s="7" t="s">
        <v>93</v>
      </c>
      <c r="B171" s="22" t="s">
        <v>43</v>
      </c>
      <c r="C171" s="40" t="s">
        <v>248</v>
      </c>
      <c r="D171" s="40"/>
      <c r="E171" s="40">
        <v>0</v>
      </c>
      <c r="F171" s="8">
        <v>0</v>
      </c>
      <c r="G171" s="8">
        <v>0</v>
      </c>
      <c r="H171" s="8"/>
      <c r="I171" s="8" t="s">
        <v>251</v>
      </c>
      <c r="J171" s="22" t="s">
        <v>243</v>
      </c>
      <c r="K171" s="7">
        <v>4</v>
      </c>
      <c r="L171" s="8">
        <v>4</v>
      </c>
      <c r="M171" s="8">
        <f>L171-K171</f>
        <v>0</v>
      </c>
      <c r="N171">
        <f>L171/K171*100</f>
        <v>100</v>
      </c>
    </row>
    <row r="172" spans="1:14" ht="58.25" customHeight="1" x14ac:dyDescent="0.35">
      <c r="A172" s="7" t="s">
        <v>137</v>
      </c>
      <c r="B172" s="22" t="s">
        <v>44</v>
      </c>
      <c r="C172" s="40" t="s">
        <v>248</v>
      </c>
      <c r="D172" s="40"/>
      <c r="E172" s="40"/>
      <c r="F172" s="8"/>
      <c r="G172" s="8"/>
      <c r="H172" s="8"/>
      <c r="I172" s="8" t="s">
        <v>252</v>
      </c>
      <c r="J172" s="22" t="s">
        <v>243</v>
      </c>
      <c r="K172" s="7">
        <v>2</v>
      </c>
      <c r="L172" s="8">
        <v>2</v>
      </c>
      <c r="M172" s="8">
        <f>L172-K172</f>
        <v>0</v>
      </c>
      <c r="N172">
        <f>L172/K172*100</f>
        <v>100</v>
      </c>
    </row>
    <row r="173" spans="1:14" ht="19.25" customHeight="1" x14ac:dyDescent="0.35">
      <c r="A173" s="143" t="s">
        <v>253</v>
      </c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5"/>
    </row>
    <row r="174" spans="1:14" ht="88.25" customHeight="1" x14ac:dyDescent="0.35">
      <c r="A174" s="9" t="s">
        <v>101</v>
      </c>
      <c r="B174" s="22" t="s">
        <v>254</v>
      </c>
      <c r="C174" s="40" t="s">
        <v>256</v>
      </c>
      <c r="D174" s="40" t="s">
        <v>103</v>
      </c>
      <c r="E174" s="40">
        <v>50</v>
      </c>
      <c r="F174" s="8">
        <v>171.5</v>
      </c>
      <c r="G174" s="8">
        <v>30.4</v>
      </c>
      <c r="H174" s="8">
        <f>G174-F174</f>
        <v>-141.1</v>
      </c>
      <c r="I174" s="8" t="s">
        <v>255</v>
      </c>
      <c r="J174" s="22" t="s">
        <v>243</v>
      </c>
      <c r="K174" s="7">
        <v>6</v>
      </c>
      <c r="L174" s="8">
        <v>4</v>
      </c>
      <c r="M174" s="8">
        <f>L174-K174</f>
        <v>-2</v>
      </c>
      <c r="N174">
        <f>L174/K174*100</f>
        <v>66.666666666666657</v>
      </c>
    </row>
    <row r="175" spans="1:14" ht="112.25" customHeight="1" x14ac:dyDescent="0.35">
      <c r="A175" s="38">
        <v>9</v>
      </c>
      <c r="B175" s="40" t="s">
        <v>45</v>
      </c>
      <c r="C175" s="40" t="s">
        <v>39</v>
      </c>
      <c r="D175" s="40"/>
      <c r="E175" s="40">
        <v>0</v>
      </c>
      <c r="F175" s="39">
        <v>0</v>
      </c>
      <c r="G175" s="39">
        <v>0</v>
      </c>
      <c r="H175" s="39">
        <f>G175-F175</f>
        <v>0</v>
      </c>
      <c r="I175" s="39" t="s">
        <v>257</v>
      </c>
      <c r="J175" s="40" t="s">
        <v>106</v>
      </c>
      <c r="K175" s="38">
        <v>48</v>
      </c>
      <c r="L175" s="39">
        <v>92</v>
      </c>
      <c r="M175" s="39">
        <f>L175-K175</f>
        <v>44</v>
      </c>
      <c r="N175">
        <f>L175/K175*100</f>
        <v>191.66666666666669</v>
      </c>
    </row>
    <row r="176" spans="1:14" x14ac:dyDescent="0.35">
      <c r="A176" s="136"/>
      <c r="B176" s="5" t="s">
        <v>20</v>
      </c>
      <c r="C176" s="41"/>
      <c r="D176" s="41" t="s">
        <v>103</v>
      </c>
      <c r="E176" s="41">
        <f>E174+E169+E168+E167+E166</f>
        <v>103</v>
      </c>
      <c r="F176" s="41">
        <f>F174+F169+F168+F167+F166</f>
        <v>181.5</v>
      </c>
      <c r="G176" s="41">
        <f>G174+G169+G168+G167+G166</f>
        <v>30.4</v>
      </c>
      <c r="H176" s="6"/>
      <c r="I176" s="155"/>
      <c r="J176" s="156"/>
      <c r="K176" s="156"/>
      <c r="L176" s="156"/>
      <c r="M176" s="157"/>
    </row>
    <row r="177" spans="1:14" x14ac:dyDescent="0.35">
      <c r="A177" s="137"/>
      <c r="B177" s="41"/>
      <c r="C177" s="41"/>
      <c r="D177" s="41"/>
      <c r="E177" s="41"/>
      <c r="F177" s="26"/>
      <c r="G177" s="26"/>
      <c r="H177" s="26"/>
      <c r="I177" s="158"/>
      <c r="J177" s="159"/>
      <c r="K177" s="159"/>
      <c r="L177" s="159"/>
      <c r="M177" s="160"/>
      <c r="N177">
        <f>(N175+N174+N172+N171+N169+N168+N167+N166+N165)/9</f>
        <v>72.222222222222229</v>
      </c>
    </row>
    <row r="178" spans="1:14" ht="15.65" customHeight="1" x14ac:dyDescent="0.35">
      <c r="A178" s="165" t="s">
        <v>259</v>
      </c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</row>
    <row r="179" spans="1:14" x14ac:dyDescent="0.35">
      <c r="A179" s="166" t="s">
        <v>37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</row>
    <row r="180" spans="1:14" x14ac:dyDescent="0.35">
      <c r="A180" s="265" t="s">
        <v>264</v>
      </c>
      <c r="B180" s="266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7"/>
    </row>
    <row r="181" spans="1:14" ht="52" x14ac:dyDescent="0.35">
      <c r="A181" s="42"/>
      <c r="B181" s="42"/>
      <c r="C181" s="42"/>
      <c r="D181" s="42"/>
      <c r="E181" s="42"/>
      <c r="F181" s="42"/>
      <c r="G181" s="42"/>
      <c r="H181" s="42"/>
      <c r="I181" s="42" t="s">
        <v>260</v>
      </c>
      <c r="J181" s="42" t="s">
        <v>262</v>
      </c>
      <c r="K181" s="42">
        <v>247</v>
      </c>
      <c r="L181" s="42">
        <v>166</v>
      </c>
      <c r="M181" s="42">
        <f>L181-K181</f>
        <v>-81</v>
      </c>
      <c r="N181">
        <f>L181/K181*100</f>
        <v>67.20647773279353</v>
      </c>
    </row>
    <row r="182" spans="1:14" ht="151.75" customHeight="1" x14ac:dyDescent="0.35">
      <c r="A182" s="42"/>
      <c r="B182" s="42"/>
      <c r="C182" s="42"/>
      <c r="D182" s="42"/>
      <c r="E182" s="42"/>
      <c r="F182" s="42"/>
      <c r="G182" s="42"/>
      <c r="H182" s="42"/>
      <c r="I182" s="42" t="s">
        <v>261</v>
      </c>
      <c r="J182" s="42" t="s">
        <v>131</v>
      </c>
      <c r="K182" s="42">
        <v>61.6</v>
      </c>
      <c r="L182" s="42">
        <v>62.3</v>
      </c>
      <c r="M182" s="42">
        <f>L182-K182</f>
        <v>0.69999999999999574</v>
      </c>
      <c r="N182">
        <f>L182/K182*100</f>
        <v>101.13636363636363</v>
      </c>
    </row>
    <row r="183" spans="1:14" ht="16.25" customHeight="1" x14ac:dyDescent="0.35">
      <c r="A183" s="170" t="s">
        <v>263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2"/>
    </row>
    <row r="184" spans="1:14" ht="139.75" customHeight="1" x14ac:dyDescent="0.35">
      <c r="A184" s="51" t="s">
        <v>94</v>
      </c>
      <c r="B184" s="60" t="s">
        <v>265</v>
      </c>
      <c r="C184" s="60" t="s">
        <v>46</v>
      </c>
      <c r="D184" s="46" t="s">
        <v>103</v>
      </c>
      <c r="E184" s="46">
        <v>576.03099999999995</v>
      </c>
      <c r="F184" s="27">
        <v>576.03099999999995</v>
      </c>
      <c r="G184" s="27">
        <v>576.03099999999995</v>
      </c>
      <c r="H184" s="27">
        <f>G184-F184</f>
        <v>0</v>
      </c>
      <c r="I184" s="43" t="s">
        <v>489</v>
      </c>
      <c r="J184" s="46" t="s">
        <v>131</v>
      </c>
      <c r="K184" s="43">
        <v>48.5</v>
      </c>
      <c r="L184" s="50">
        <v>36.4</v>
      </c>
      <c r="M184" s="43">
        <f>L184-K184</f>
        <v>-12.100000000000001</v>
      </c>
      <c r="N184">
        <f>L184/K184*100</f>
        <v>75.051546391752581</v>
      </c>
    </row>
    <row r="185" spans="1:14" ht="34.25" customHeight="1" x14ac:dyDescent="0.35">
      <c r="A185" s="136" t="s">
        <v>95</v>
      </c>
      <c r="B185" s="138" t="s">
        <v>266</v>
      </c>
      <c r="C185" s="138" t="s">
        <v>46</v>
      </c>
      <c r="D185" s="46" t="s">
        <v>102</v>
      </c>
      <c r="E185" s="46">
        <f>560+2360.94</f>
        <v>2920.94</v>
      </c>
      <c r="F185" s="103">
        <f t="shared" ref="F185:G185" si="20">560+2360.94</f>
        <v>2920.94</v>
      </c>
      <c r="G185" s="103">
        <f t="shared" si="20"/>
        <v>2920.94</v>
      </c>
      <c r="H185" s="27">
        <f>G185-F185</f>
        <v>0</v>
      </c>
      <c r="I185" s="136" t="s">
        <v>268</v>
      </c>
      <c r="J185" s="138" t="s">
        <v>188</v>
      </c>
      <c r="K185" s="43">
        <v>40</v>
      </c>
      <c r="L185" s="50">
        <v>55</v>
      </c>
      <c r="M185" s="43">
        <f>L185-K185</f>
        <v>15</v>
      </c>
      <c r="N185">
        <f>L185/K185*100</f>
        <v>137.5</v>
      </c>
    </row>
    <row r="186" spans="1:14" ht="55.25" customHeight="1" x14ac:dyDescent="0.35">
      <c r="A186" s="137"/>
      <c r="B186" s="139"/>
      <c r="C186" s="139"/>
      <c r="D186" s="46" t="s">
        <v>103</v>
      </c>
      <c r="E186" s="46">
        <v>62.3</v>
      </c>
      <c r="F186" s="27">
        <v>62.3</v>
      </c>
      <c r="G186" s="27">
        <v>62.3</v>
      </c>
      <c r="H186" s="27">
        <f>G186-F186</f>
        <v>0</v>
      </c>
      <c r="I186" s="137"/>
      <c r="J186" s="139"/>
      <c r="K186" s="43">
        <v>12</v>
      </c>
      <c r="L186" s="50">
        <v>0</v>
      </c>
      <c r="M186" s="43">
        <f>L186-K186</f>
        <v>-12</v>
      </c>
      <c r="N186">
        <f>L186/K186*100</f>
        <v>0</v>
      </c>
    </row>
    <row r="187" spans="1:14" ht="82.25" customHeight="1" x14ac:dyDescent="0.35">
      <c r="A187" s="43" t="s">
        <v>96</v>
      </c>
      <c r="B187" s="46" t="s">
        <v>267</v>
      </c>
      <c r="C187" s="46" t="s">
        <v>46</v>
      </c>
      <c r="D187" s="46" t="s">
        <v>102</v>
      </c>
      <c r="E187" s="46"/>
      <c r="F187" s="61"/>
      <c r="G187" s="43"/>
      <c r="H187" s="61"/>
      <c r="I187" s="43" t="s">
        <v>294</v>
      </c>
      <c r="J187" s="46" t="s">
        <v>243</v>
      </c>
      <c r="K187" s="43">
        <v>3</v>
      </c>
      <c r="L187" s="43">
        <v>3</v>
      </c>
      <c r="M187" s="43">
        <f>L187-K187</f>
        <v>0</v>
      </c>
      <c r="N187">
        <f>L187/K187*100</f>
        <v>100</v>
      </c>
    </row>
    <row r="188" spans="1:14" ht="28.25" customHeight="1" x14ac:dyDescent="0.35">
      <c r="A188" s="143" t="s">
        <v>269</v>
      </c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5"/>
    </row>
    <row r="189" spans="1:14" ht="69" customHeight="1" x14ac:dyDescent="0.35">
      <c r="A189" s="136" t="s">
        <v>93</v>
      </c>
      <c r="B189" s="138" t="s">
        <v>270</v>
      </c>
      <c r="C189" s="138" t="s">
        <v>271</v>
      </c>
      <c r="D189" s="46" t="s">
        <v>398</v>
      </c>
      <c r="E189" s="46">
        <f>1400+1092.35</f>
        <v>2492.35</v>
      </c>
      <c r="F189" s="103">
        <f t="shared" ref="F189:G189" si="21">1400+1092.35</f>
        <v>2492.35</v>
      </c>
      <c r="G189" s="103">
        <f t="shared" si="21"/>
        <v>2492.35</v>
      </c>
      <c r="H189" s="61">
        <f>G189-F189</f>
        <v>0</v>
      </c>
      <c r="I189" s="43" t="s">
        <v>272</v>
      </c>
      <c r="J189" s="46" t="s">
        <v>196</v>
      </c>
      <c r="K189" s="43">
        <v>9</v>
      </c>
      <c r="L189" s="43">
        <v>10</v>
      </c>
      <c r="M189" s="43">
        <f>L189-K189</f>
        <v>1</v>
      </c>
      <c r="N189">
        <f t="shared" ref="N189:N190" si="22">L189/K189*100</f>
        <v>111.11111111111111</v>
      </c>
    </row>
    <row r="190" spans="1:14" ht="51" customHeight="1" x14ac:dyDescent="0.35">
      <c r="A190" s="137"/>
      <c r="B190" s="139"/>
      <c r="C190" s="139"/>
      <c r="D190" s="46" t="s">
        <v>103</v>
      </c>
      <c r="E190" s="46">
        <v>100</v>
      </c>
      <c r="F190" s="61">
        <v>100</v>
      </c>
      <c r="G190" s="61">
        <v>100</v>
      </c>
      <c r="H190" s="61">
        <f>G190-F190</f>
        <v>0</v>
      </c>
      <c r="I190" s="43" t="s">
        <v>273</v>
      </c>
      <c r="J190" s="46" t="s">
        <v>173</v>
      </c>
      <c r="K190" s="43">
        <v>25</v>
      </c>
      <c r="L190" s="43">
        <v>13</v>
      </c>
      <c r="M190" s="43">
        <f>L190-K190</f>
        <v>-12</v>
      </c>
      <c r="N190">
        <f t="shared" si="22"/>
        <v>52</v>
      </c>
    </row>
    <row r="191" spans="1:14" x14ac:dyDescent="0.35">
      <c r="A191" s="143" t="s">
        <v>274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5"/>
    </row>
    <row r="192" spans="1:14" ht="49.25" customHeight="1" x14ac:dyDescent="0.35">
      <c r="A192" s="136" t="s">
        <v>101</v>
      </c>
      <c r="B192" s="138" t="s">
        <v>293</v>
      </c>
      <c r="C192" s="138" t="s">
        <v>277</v>
      </c>
      <c r="D192" s="46"/>
      <c r="E192" s="46"/>
      <c r="F192" s="61"/>
      <c r="G192" s="61"/>
      <c r="H192" s="61"/>
      <c r="I192" s="43" t="s">
        <v>275</v>
      </c>
      <c r="J192" s="46" t="s">
        <v>243</v>
      </c>
      <c r="K192" s="43">
        <v>1</v>
      </c>
      <c r="L192" s="43">
        <v>1</v>
      </c>
      <c r="M192" s="43">
        <f>L192-K192</f>
        <v>0</v>
      </c>
      <c r="N192">
        <f t="shared" ref="N192:N193" si="23">L192/K192*100</f>
        <v>100</v>
      </c>
    </row>
    <row r="193" spans="1:14" ht="63.65" customHeight="1" x14ac:dyDescent="0.35">
      <c r="A193" s="137"/>
      <c r="B193" s="139"/>
      <c r="C193" s="139"/>
      <c r="D193" s="46"/>
      <c r="E193" s="46"/>
      <c r="F193" s="61"/>
      <c r="G193" s="61"/>
      <c r="H193" s="61"/>
      <c r="I193" s="43" t="s">
        <v>276</v>
      </c>
      <c r="J193" s="46" t="s">
        <v>243</v>
      </c>
      <c r="K193" s="43">
        <v>3</v>
      </c>
      <c r="L193" s="43">
        <v>3</v>
      </c>
      <c r="M193" s="43">
        <f>L193-K193</f>
        <v>0</v>
      </c>
      <c r="N193">
        <f t="shared" si="23"/>
        <v>100</v>
      </c>
    </row>
    <row r="194" spans="1:14" ht="15" customHeight="1" x14ac:dyDescent="0.35">
      <c r="A194" s="143" t="s">
        <v>278</v>
      </c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5"/>
    </row>
    <row r="195" spans="1:14" ht="95.4" customHeight="1" x14ac:dyDescent="0.35">
      <c r="A195" s="43" t="s">
        <v>108</v>
      </c>
      <c r="B195" s="46" t="s">
        <v>47</v>
      </c>
      <c r="C195" s="46" t="s">
        <v>284</v>
      </c>
      <c r="D195" s="46"/>
      <c r="E195" s="46"/>
      <c r="F195" s="43"/>
      <c r="G195" s="43"/>
      <c r="H195" s="43"/>
      <c r="I195" s="43" t="s">
        <v>279</v>
      </c>
      <c r="J195" s="46" t="s">
        <v>243</v>
      </c>
      <c r="K195" s="43">
        <v>48</v>
      </c>
      <c r="L195" s="44">
        <v>48</v>
      </c>
      <c r="M195" s="44">
        <f>L195-K195</f>
        <v>0</v>
      </c>
      <c r="N195">
        <f>L195/K195*100</f>
        <v>100</v>
      </c>
    </row>
    <row r="196" spans="1:14" ht="15.65" customHeight="1" x14ac:dyDescent="0.35">
      <c r="A196" s="143" t="s">
        <v>280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5"/>
    </row>
    <row r="197" spans="1:14" ht="78.650000000000006" customHeight="1" x14ac:dyDescent="0.35">
      <c r="A197" s="15" t="s">
        <v>114</v>
      </c>
      <c r="B197" s="15" t="s">
        <v>295</v>
      </c>
      <c r="C197" s="46" t="s">
        <v>284</v>
      </c>
      <c r="D197" s="15" t="s">
        <v>103</v>
      </c>
      <c r="E197" s="15">
        <v>10</v>
      </c>
      <c r="F197" s="15">
        <v>10</v>
      </c>
      <c r="G197" s="15">
        <v>10</v>
      </c>
      <c r="H197" s="43">
        <f>G197-F197</f>
        <v>0</v>
      </c>
      <c r="I197" s="15" t="s">
        <v>290</v>
      </c>
      <c r="J197" s="15" t="s">
        <v>243</v>
      </c>
      <c r="K197" s="15">
        <v>10</v>
      </c>
      <c r="L197" s="15">
        <v>10</v>
      </c>
      <c r="M197" s="15">
        <f>L197-K197</f>
        <v>0</v>
      </c>
      <c r="N197">
        <f>L197/K197*100</f>
        <v>100</v>
      </c>
    </row>
    <row r="198" spans="1:14" ht="101.5" x14ac:dyDescent="0.35">
      <c r="A198" s="43" t="s">
        <v>114</v>
      </c>
      <c r="B198" s="46" t="s">
        <v>48</v>
      </c>
      <c r="C198" s="49" t="s">
        <v>49</v>
      </c>
      <c r="D198" s="49" t="s">
        <v>103</v>
      </c>
      <c r="E198" s="49">
        <v>12.9</v>
      </c>
      <c r="F198" s="43">
        <v>12.9</v>
      </c>
      <c r="G198" s="43">
        <v>12.9</v>
      </c>
      <c r="H198" s="43">
        <f>G198-F198</f>
        <v>0</v>
      </c>
      <c r="I198" s="43" t="s">
        <v>281</v>
      </c>
      <c r="J198" s="23" t="s">
        <v>243</v>
      </c>
      <c r="K198" s="43">
        <v>240</v>
      </c>
      <c r="L198" s="44">
        <v>162</v>
      </c>
      <c r="M198" s="44">
        <f>L198-K198</f>
        <v>-78</v>
      </c>
      <c r="N198">
        <f t="shared" ref="N198:N199" si="24">L198/K198*100</f>
        <v>67.5</v>
      </c>
    </row>
    <row r="199" spans="1:14" ht="76.75" customHeight="1" x14ac:dyDescent="0.35">
      <c r="A199" s="43" t="s">
        <v>116</v>
      </c>
      <c r="B199" s="46" t="s">
        <v>289</v>
      </c>
      <c r="C199" s="46" t="s">
        <v>284</v>
      </c>
      <c r="D199" s="49" t="s">
        <v>103</v>
      </c>
      <c r="E199" s="49">
        <v>15</v>
      </c>
      <c r="F199" s="43">
        <v>15</v>
      </c>
      <c r="G199" s="43">
        <v>15</v>
      </c>
      <c r="H199" s="43">
        <f>G199-F199</f>
        <v>0</v>
      </c>
      <c r="I199" s="43" t="s">
        <v>292</v>
      </c>
      <c r="J199" s="23" t="s">
        <v>173</v>
      </c>
      <c r="K199" s="43">
        <v>100</v>
      </c>
      <c r="L199" s="44">
        <v>82</v>
      </c>
      <c r="M199" s="44">
        <f>L199-K199</f>
        <v>-18</v>
      </c>
      <c r="N199">
        <f t="shared" si="24"/>
        <v>82</v>
      </c>
    </row>
    <row r="200" spans="1:14" x14ac:dyDescent="0.35">
      <c r="A200" s="143" t="s">
        <v>282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5"/>
    </row>
    <row r="201" spans="1:14" ht="86.4" customHeight="1" x14ac:dyDescent="0.35">
      <c r="A201" s="43" t="s">
        <v>287</v>
      </c>
      <c r="B201" s="46" t="s">
        <v>285</v>
      </c>
      <c r="C201" s="351" t="s">
        <v>50</v>
      </c>
      <c r="D201" s="49"/>
      <c r="E201" s="49"/>
      <c r="F201" s="43"/>
      <c r="G201" s="43"/>
      <c r="H201" s="43"/>
      <c r="I201" s="43" t="s">
        <v>283</v>
      </c>
      <c r="J201" s="23" t="s">
        <v>243</v>
      </c>
      <c r="K201" s="23">
        <v>2</v>
      </c>
      <c r="L201" s="23">
        <v>3</v>
      </c>
      <c r="M201" s="23">
        <f>L201-K201</f>
        <v>1</v>
      </c>
      <c r="N201">
        <f t="shared" ref="N201:N202" si="25">L201/K201*100</f>
        <v>150</v>
      </c>
    </row>
    <row r="202" spans="1:14" ht="39" x14ac:dyDescent="0.35">
      <c r="A202" s="43" t="s">
        <v>288</v>
      </c>
      <c r="B202" s="46" t="s">
        <v>286</v>
      </c>
      <c r="C202" s="352"/>
      <c r="D202" s="49"/>
      <c r="E202" s="49"/>
      <c r="F202" s="43"/>
      <c r="G202" s="43"/>
      <c r="H202" s="43"/>
      <c r="I202" s="43" t="s">
        <v>291</v>
      </c>
      <c r="J202" s="23" t="s">
        <v>173</v>
      </c>
      <c r="K202" s="23">
        <v>200</v>
      </c>
      <c r="L202" s="23">
        <v>236</v>
      </c>
      <c r="M202" s="23">
        <f>L202-K202</f>
        <v>36</v>
      </c>
      <c r="N202">
        <f t="shared" si="25"/>
        <v>118</v>
      </c>
    </row>
    <row r="203" spans="1:14" ht="15.65" customHeight="1" x14ac:dyDescent="0.35">
      <c r="A203" s="136"/>
      <c r="B203" s="224" t="s">
        <v>20</v>
      </c>
      <c r="C203" s="224"/>
      <c r="D203" s="48" t="s">
        <v>103</v>
      </c>
      <c r="E203" s="48">
        <f>E199+E198+E197+E190+E186+E184</f>
        <v>776.23099999999999</v>
      </c>
      <c r="F203" s="48">
        <f>F199+F198+F197+F190+F186+F184</f>
        <v>776.23099999999999</v>
      </c>
      <c r="G203" s="48">
        <f t="shared" ref="G203" si="26">G199+G198+G197+G190+G186+G184</f>
        <v>776.23099999999999</v>
      </c>
      <c r="H203" s="6">
        <f>G203-F203</f>
        <v>0</v>
      </c>
      <c r="I203" s="155"/>
      <c r="J203" s="156"/>
      <c r="K203" s="156"/>
      <c r="L203" s="156"/>
      <c r="M203" s="157"/>
    </row>
    <row r="204" spans="1:14" ht="15.65" customHeight="1" x14ac:dyDescent="0.35">
      <c r="A204" s="176"/>
      <c r="B204" s="258"/>
      <c r="C204" s="258"/>
      <c r="D204" s="48" t="s">
        <v>102</v>
      </c>
      <c r="E204" s="48">
        <f>E185</f>
        <v>2920.94</v>
      </c>
      <c r="F204" s="102">
        <f t="shared" ref="F204:G204" si="27">F185</f>
        <v>2920.94</v>
      </c>
      <c r="G204" s="102">
        <f t="shared" si="27"/>
        <v>2920.94</v>
      </c>
      <c r="H204" s="26">
        <f>G204-F204</f>
        <v>0</v>
      </c>
      <c r="I204" s="161"/>
      <c r="J204" s="162"/>
      <c r="K204" s="162"/>
      <c r="L204" s="162"/>
      <c r="M204" s="163"/>
      <c r="N204">
        <f>(N202+N201+N199+N198+N197+N195+N193+N192+N190+N189+N187+N186+N185+N184+N182+N181)/16</f>
        <v>91.344093679501285</v>
      </c>
    </row>
    <row r="205" spans="1:14" ht="18" customHeight="1" x14ac:dyDescent="0.35">
      <c r="A205" s="137"/>
      <c r="B205" s="225"/>
      <c r="C205" s="225"/>
      <c r="D205" s="102" t="s">
        <v>398</v>
      </c>
      <c r="E205" s="102">
        <f>E189</f>
        <v>2492.35</v>
      </c>
      <c r="F205" s="102">
        <f t="shared" ref="F205:G205" si="28">F189</f>
        <v>2492.35</v>
      </c>
      <c r="G205" s="102">
        <f t="shared" si="28"/>
        <v>2492.35</v>
      </c>
      <c r="H205" s="26">
        <f>G205-F205</f>
        <v>0</v>
      </c>
      <c r="I205" s="161"/>
      <c r="J205" s="162"/>
      <c r="K205" s="162"/>
      <c r="L205" s="162"/>
      <c r="M205" s="163"/>
    </row>
    <row r="206" spans="1:14" x14ac:dyDescent="0.35">
      <c r="A206" s="7"/>
      <c r="B206" s="7" t="s">
        <v>21</v>
      </c>
      <c r="C206" s="164"/>
      <c r="D206" s="164"/>
      <c r="E206" s="164"/>
      <c r="F206" s="8"/>
      <c r="G206" s="8"/>
      <c r="H206" s="8"/>
      <c r="I206" s="161"/>
      <c r="J206" s="162"/>
      <c r="K206" s="162"/>
      <c r="L206" s="162"/>
      <c r="M206" s="163"/>
    </row>
    <row r="207" spans="1:14" ht="50.4" customHeight="1" x14ac:dyDescent="0.35">
      <c r="A207" s="7"/>
      <c r="B207" s="7" t="s">
        <v>22</v>
      </c>
      <c r="C207" s="109" t="s">
        <v>46</v>
      </c>
      <c r="D207" s="103"/>
      <c r="E207" s="103"/>
      <c r="F207" s="8"/>
      <c r="G207" s="8"/>
      <c r="H207" s="8"/>
      <c r="I207" s="161"/>
      <c r="J207" s="162"/>
      <c r="K207" s="162"/>
      <c r="L207" s="162"/>
      <c r="M207" s="163"/>
    </row>
    <row r="208" spans="1:14" ht="21" customHeight="1" x14ac:dyDescent="0.35">
      <c r="A208" s="7"/>
      <c r="B208" s="7" t="s">
        <v>33</v>
      </c>
      <c r="C208" s="109" t="s">
        <v>491</v>
      </c>
      <c r="D208" s="103"/>
      <c r="E208" s="103"/>
      <c r="F208" s="8"/>
      <c r="G208" s="8"/>
      <c r="H208" s="8"/>
      <c r="I208" s="158"/>
      <c r="J208" s="159"/>
      <c r="K208" s="159"/>
      <c r="L208" s="159"/>
      <c r="M208" s="160"/>
    </row>
    <row r="209" spans="1:14" ht="15.65" customHeight="1" x14ac:dyDescent="0.35">
      <c r="A209" s="146" t="s">
        <v>51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8"/>
    </row>
    <row r="210" spans="1:14" x14ac:dyDescent="0.35">
      <c r="A210" s="149" t="s">
        <v>37</v>
      </c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1"/>
    </row>
    <row r="211" spans="1:14" ht="25.75" customHeight="1" x14ac:dyDescent="0.35">
      <c r="A211" s="167" t="s">
        <v>296</v>
      </c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30"/>
    </row>
    <row r="212" spans="1:14" ht="94.25" customHeight="1" x14ac:dyDescent="0.35">
      <c r="A212" s="42"/>
      <c r="B212" s="42"/>
      <c r="C212" s="42"/>
      <c r="D212" s="42"/>
      <c r="E212" s="42"/>
      <c r="F212" s="42"/>
      <c r="G212" s="42"/>
      <c r="H212" s="42"/>
      <c r="I212" s="37" t="s">
        <v>297</v>
      </c>
      <c r="J212" s="42" t="s">
        <v>298</v>
      </c>
      <c r="K212" s="42">
        <v>10070.200000000001</v>
      </c>
      <c r="L212" s="42">
        <v>10445</v>
      </c>
      <c r="M212" s="42">
        <f>L212-K212</f>
        <v>374.79999999999927</v>
      </c>
      <c r="N212">
        <f>L212/K212*100</f>
        <v>103.72187245536335</v>
      </c>
    </row>
    <row r="213" spans="1:14" ht="16.75" customHeight="1" x14ac:dyDescent="0.35">
      <c r="A213" s="143" t="s">
        <v>299</v>
      </c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5"/>
    </row>
    <row r="214" spans="1:14" ht="78" x14ac:dyDescent="0.35">
      <c r="A214" s="43" t="s">
        <v>94</v>
      </c>
      <c r="B214" s="45" t="s">
        <v>300</v>
      </c>
      <c r="C214" s="43" t="s">
        <v>46</v>
      </c>
      <c r="D214" s="43"/>
      <c r="E214" s="43">
        <v>0</v>
      </c>
      <c r="F214" s="43">
        <v>0</v>
      </c>
      <c r="G214" s="43">
        <v>0</v>
      </c>
      <c r="H214" s="43"/>
      <c r="I214" s="43" t="s">
        <v>301</v>
      </c>
      <c r="J214" s="43" t="s">
        <v>243</v>
      </c>
      <c r="K214" s="43">
        <v>2</v>
      </c>
      <c r="L214" s="43">
        <v>0</v>
      </c>
      <c r="M214" s="43" t="s">
        <v>302</v>
      </c>
      <c r="N214">
        <f t="shared" ref="N214:N217" si="29">L214/K214*100</f>
        <v>0</v>
      </c>
    </row>
    <row r="215" spans="1:14" ht="107.4" customHeight="1" x14ac:dyDescent="0.35">
      <c r="A215" s="43" t="s">
        <v>95</v>
      </c>
      <c r="B215" s="45" t="s">
        <v>303</v>
      </c>
      <c r="C215" s="43" t="s">
        <v>46</v>
      </c>
      <c r="D215" s="43"/>
      <c r="E215" s="43">
        <v>0</v>
      </c>
      <c r="F215" s="43">
        <v>0</v>
      </c>
      <c r="G215" s="43">
        <v>0</v>
      </c>
      <c r="H215" s="43"/>
      <c r="I215" s="43" t="s">
        <v>304</v>
      </c>
      <c r="J215" s="43" t="s">
        <v>307</v>
      </c>
      <c r="K215" s="43">
        <v>508</v>
      </c>
      <c r="L215" s="43">
        <v>396.3</v>
      </c>
      <c r="M215" s="119" t="s">
        <v>492</v>
      </c>
      <c r="N215">
        <f t="shared" si="29"/>
        <v>78.011811023622045</v>
      </c>
    </row>
    <row r="216" spans="1:14" ht="107.4" customHeight="1" x14ac:dyDescent="0.35">
      <c r="A216" s="112" t="s">
        <v>96</v>
      </c>
      <c r="B216" s="45" t="s">
        <v>495</v>
      </c>
      <c r="C216" s="112" t="s">
        <v>46</v>
      </c>
      <c r="D216" s="112"/>
      <c r="E216" s="112">
        <v>0</v>
      </c>
      <c r="F216" s="112">
        <v>0</v>
      </c>
      <c r="G216" s="112">
        <v>0</v>
      </c>
      <c r="H216" s="112"/>
      <c r="I216" s="112" t="s">
        <v>493</v>
      </c>
      <c r="J216" s="112" t="s">
        <v>243</v>
      </c>
      <c r="K216" s="112">
        <v>3</v>
      </c>
      <c r="L216" s="112">
        <v>4</v>
      </c>
      <c r="M216" s="112" t="s">
        <v>494</v>
      </c>
      <c r="N216">
        <f t="shared" si="29"/>
        <v>133.33333333333331</v>
      </c>
    </row>
    <row r="217" spans="1:14" ht="130" x14ac:dyDescent="0.35">
      <c r="A217" s="43" t="s">
        <v>201</v>
      </c>
      <c r="B217" s="45" t="s">
        <v>305</v>
      </c>
      <c r="C217" s="43" t="s">
        <v>496</v>
      </c>
      <c r="D217" s="43"/>
      <c r="E217" s="43">
        <v>0</v>
      </c>
      <c r="F217" s="43">
        <v>0</v>
      </c>
      <c r="G217" s="43">
        <v>0</v>
      </c>
      <c r="H217" s="43"/>
      <c r="I217" s="43" t="s">
        <v>306</v>
      </c>
      <c r="J217" s="43" t="s">
        <v>243</v>
      </c>
      <c r="K217" s="43">
        <v>8</v>
      </c>
      <c r="L217" s="43">
        <v>10</v>
      </c>
      <c r="M217" s="43" t="s">
        <v>497</v>
      </c>
      <c r="N217">
        <f t="shared" si="29"/>
        <v>125</v>
      </c>
    </row>
    <row r="218" spans="1:14" ht="78" x14ac:dyDescent="0.35">
      <c r="A218" s="43" t="s">
        <v>204</v>
      </c>
      <c r="B218" s="45" t="s">
        <v>52</v>
      </c>
      <c r="C218" s="43" t="s">
        <v>53</v>
      </c>
      <c r="D218" s="43"/>
      <c r="E218" s="43">
        <v>0</v>
      </c>
      <c r="F218" s="43">
        <v>0</v>
      </c>
      <c r="G218" s="43">
        <v>0</v>
      </c>
      <c r="H218" s="43"/>
      <c r="I218" s="43" t="s">
        <v>308</v>
      </c>
      <c r="J218" s="43" t="s">
        <v>243</v>
      </c>
      <c r="K218" s="43">
        <v>1</v>
      </c>
      <c r="L218" s="43">
        <v>5</v>
      </c>
      <c r="M218" s="43" t="s">
        <v>498</v>
      </c>
      <c r="N218">
        <f>L218/K218*100</f>
        <v>500</v>
      </c>
    </row>
    <row r="219" spans="1:14" ht="16.75" customHeight="1" x14ac:dyDescent="0.35">
      <c r="A219" s="143" t="s">
        <v>309</v>
      </c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5"/>
    </row>
    <row r="220" spans="1:14" ht="104" x14ac:dyDescent="0.35">
      <c r="A220" s="43" t="s">
        <v>93</v>
      </c>
      <c r="B220" s="45" t="s">
        <v>54</v>
      </c>
      <c r="C220" s="43" t="s">
        <v>46</v>
      </c>
      <c r="D220" s="43"/>
      <c r="E220" s="43">
        <v>0</v>
      </c>
      <c r="F220" s="43">
        <v>0</v>
      </c>
      <c r="G220" s="43">
        <v>0</v>
      </c>
      <c r="H220" s="43"/>
      <c r="I220" s="43" t="s">
        <v>310</v>
      </c>
      <c r="J220" s="43" t="s">
        <v>243</v>
      </c>
      <c r="K220" s="43">
        <v>1</v>
      </c>
      <c r="L220" s="43">
        <v>5</v>
      </c>
      <c r="M220" s="43" t="s">
        <v>500</v>
      </c>
      <c r="N220">
        <f>L220/K220*100</f>
        <v>500</v>
      </c>
    </row>
    <row r="221" spans="1:14" x14ac:dyDescent="0.35">
      <c r="A221" s="143" t="s">
        <v>311</v>
      </c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5"/>
    </row>
    <row r="222" spans="1:14" ht="117" x14ac:dyDescent="0.35">
      <c r="A222" s="43" t="s">
        <v>101</v>
      </c>
      <c r="B222" s="43" t="s">
        <v>55</v>
      </c>
      <c r="C222" s="43" t="s">
        <v>312</v>
      </c>
      <c r="D222" s="43"/>
      <c r="E222" s="43">
        <v>0</v>
      </c>
      <c r="F222" s="43">
        <v>0</v>
      </c>
      <c r="G222" s="43">
        <v>0</v>
      </c>
      <c r="H222" s="43"/>
      <c r="I222" s="120" t="s">
        <v>313</v>
      </c>
      <c r="J222" s="120" t="s">
        <v>243</v>
      </c>
      <c r="K222" s="120">
        <v>1</v>
      </c>
      <c r="L222" s="120">
        <v>0</v>
      </c>
      <c r="M222" s="112">
        <f>L222/K222*100</f>
        <v>0</v>
      </c>
      <c r="N222">
        <f>L222/K222*100</f>
        <v>0</v>
      </c>
    </row>
    <row r="223" spans="1:14" x14ac:dyDescent="0.35">
      <c r="A223" s="143" t="s">
        <v>314</v>
      </c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5"/>
    </row>
    <row r="224" spans="1:14" ht="138.65" customHeight="1" x14ac:dyDescent="0.35">
      <c r="A224" s="43" t="s">
        <v>108</v>
      </c>
      <c r="B224" s="61" t="s">
        <v>56</v>
      </c>
      <c r="C224" s="43" t="s">
        <v>315</v>
      </c>
      <c r="D224" s="43"/>
      <c r="E224" s="43">
        <v>0</v>
      </c>
      <c r="F224" s="43">
        <v>0</v>
      </c>
      <c r="G224" s="43">
        <v>0</v>
      </c>
      <c r="H224" s="43"/>
      <c r="I224" s="43" t="s">
        <v>316</v>
      </c>
      <c r="J224" s="43" t="s">
        <v>243</v>
      </c>
      <c r="K224" s="43">
        <v>3</v>
      </c>
      <c r="L224" s="43">
        <v>9</v>
      </c>
      <c r="M224" s="43" t="s">
        <v>499</v>
      </c>
      <c r="N224">
        <f>L224/K224*100</f>
        <v>300</v>
      </c>
    </row>
    <row r="225" spans="1:14" ht="145.25" customHeight="1" x14ac:dyDescent="0.35">
      <c r="A225" s="43" t="s">
        <v>110</v>
      </c>
      <c r="B225" s="43" t="s">
        <v>57</v>
      </c>
      <c r="C225" s="43" t="s">
        <v>317</v>
      </c>
      <c r="D225" s="43"/>
      <c r="E225" s="43">
        <v>0</v>
      </c>
      <c r="F225" s="43">
        <v>0</v>
      </c>
      <c r="G225" s="43">
        <v>0</v>
      </c>
      <c r="H225" s="43"/>
      <c r="I225" s="43" t="s">
        <v>318</v>
      </c>
      <c r="J225" s="43" t="s">
        <v>243</v>
      </c>
      <c r="K225" s="43">
        <v>2</v>
      </c>
      <c r="L225" s="43">
        <v>3</v>
      </c>
      <c r="M225" s="43" t="s">
        <v>501</v>
      </c>
      <c r="N225">
        <f>L225/K225*100</f>
        <v>150</v>
      </c>
    </row>
    <row r="226" spans="1:14" ht="163.75" customHeight="1" x14ac:dyDescent="0.35">
      <c r="A226" s="43" t="s">
        <v>150</v>
      </c>
      <c r="B226" s="45" t="s">
        <v>58</v>
      </c>
      <c r="C226" s="43" t="s">
        <v>317</v>
      </c>
      <c r="D226" s="43"/>
      <c r="E226" s="43">
        <v>0</v>
      </c>
      <c r="F226" s="43">
        <v>0</v>
      </c>
      <c r="G226" s="43">
        <v>0</v>
      </c>
      <c r="H226" s="43">
        <v>0</v>
      </c>
      <c r="I226" s="43" t="s">
        <v>320</v>
      </c>
      <c r="J226" s="43" t="s">
        <v>243</v>
      </c>
      <c r="K226" s="43">
        <v>2</v>
      </c>
      <c r="L226" s="43">
        <v>4</v>
      </c>
      <c r="M226" s="43" t="s">
        <v>502</v>
      </c>
      <c r="N226">
        <f>L226/K226*100</f>
        <v>200</v>
      </c>
    </row>
    <row r="227" spans="1:14" ht="0.65" customHeight="1" x14ac:dyDescent="0.35">
      <c r="A227" s="43"/>
      <c r="B227" s="48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4" ht="22.25" customHeight="1" x14ac:dyDescent="0.35">
      <c r="A228" s="8"/>
      <c r="B228" s="5" t="s">
        <v>20</v>
      </c>
      <c r="C228" s="140" t="s">
        <v>319</v>
      </c>
      <c r="D228" s="141"/>
      <c r="E228" s="141"/>
      <c r="F228" s="141"/>
      <c r="G228" s="141"/>
      <c r="H228" s="142"/>
      <c r="I228" s="140"/>
      <c r="J228" s="141"/>
      <c r="K228" s="141"/>
      <c r="L228" s="141"/>
      <c r="M228" s="142"/>
      <c r="N228" s="121">
        <f>(N226+N225+N224+N222+N220+N218+N217+N216+N215+N214+N212)/11</f>
        <v>190.00609243748349</v>
      </c>
    </row>
    <row r="229" spans="1:14" ht="15.65" customHeight="1" x14ac:dyDescent="0.35">
      <c r="A229" s="165" t="s">
        <v>321</v>
      </c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</row>
    <row r="230" spans="1:14" x14ac:dyDescent="0.35">
      <c r="A230" s="263" t="s">
        <v>59</v>
      </c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1"/>
    </row>
    <row r="231" spans="1:14" ht="46.75" customHeight="1" x14ac:dyDescent="0.35">
      <c r="A231" s="180" t="s">
        <v>322</v>
      </c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2"/>
    </row>
    <row r="232" spans="1:14" x14ac:dyDescent="0.35">
      <c r="A232" s="143" t="s">
        <v>323</v>
      </c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5"/>
    </row>
    <row r="233" spans="1:14" ht="52" x14ac:dyDescent="0.35">
      <c r="A233" s="43" t="s">
        <v>324</v>
      </c>
      <c r="B233" s="43" t="s">
        <v>325</v>
      </c>
      <c r="C233" s="46" t="s">
        <v>326</v>
      </c>
      <c r="D233" s="46"/>
      <c r="E233" s="46">
        <v>0</v>
      </c>
      <c r="F233" s="43">
        <v>0</v>
      </c>
      <c r="G233" s="43">
        <v>0</v>
      </c>
      <c r="H233" s="43"/>
      <c r="I233" s="43" t="s">
        <v>327</v>
      </c>
      <c r="J233" s="43" t="s">
        <v>328</v>
      </c>
      <c r="K233" s="43">
        <v>4</v>
      </c>
      <c r="L233" s="43">
        <v>4</v>
      </c>
      <c r="M233" s="43">
        <f>L233-K233</f>
        <v>0</v>
      </c>
      <c r="N233">
        <f>L233/K233*100</f>
        <v>100</v>
      </c>
    </row>
    <row r="234" spans="1:14" ht="14.4" customHeight="1" x14ac:dyDescent="0.35">
      <c r="A234" s="143" t="s">
        <v>329</v>
      </c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5"/>
    </row>
    <row r="235" spans="1:14" ht="39.65" customHeight="1" x14ac:dyDescent="0.35">
      <c r="A235" s="43" t="s">
        <v>330</v>
      </c>
      <c r="B235" s="43" t="s">
        <v>331</v>
      </c>
      <c r="C235" s="46" t="s">
        <v>332</v>
      </c>
      <c r="D235" s="46"/>
      <c r="E235" s="46">
        <v>0</v>
      </c>
      <c r="F235" s="44">
        <v>0</v>
      </c>
      <c r="G235" s="44">
        <v>0</v>
      </c>
      <c r="H235" s="44"/>
      <c r="I235" s="44" t="s">
        <v>333</v>
      </c>
      <c r="J235" s="45" t="s">
        <v>243</v>
      </c>
      <c r="K235" s="43">
        <v>9</v>
      </c>
      <c r="L235" s="44">
        <v>9</v>
      </c>
      <c r="M235" s="44">
        <f>L235-K235</f>
        <v>0</v>
      </c>
      <c r="N235">
        <f>L235/K235*100</f>
        <v>100</v>
      </c>
    </row>
    <row r="236" spans="1:14" ht="118.75" customHeight="1" x14ac:dyDescent="0.35">
      <c r="A236" s="43" t="s">
        <v>137</v>
      </c>
      <c r="B236" s="43" t="s">
        <v>334</v>
      </c>
      <c r="C236" s="46" t="s">
        <v>332</v>
      </c>
      <c r="D236" s="46"/>
      <c r="E236" s="46">
        <v>0</v>
      </c>
      <c r="F236" s="44">
        <v>0</v>
      </c>
      <c r="G236" s="44">
        <v>0</v>
      </c>
      <c r="H236" s="44"/>
      <c r="I236" s="44" t="s">
        <v>335</v>
      </c>
      <c r="J236" s="45" t="s">
        <v>131</v>
      </c>
      <c r="K236" s="43">
        <v>35</v>
      </c>
      <c r="L236" s="44">
        <v>32.4</v>
      </c>
      <c r="M236" s="44">
        <f>L236-K236</f>
        <v>-2.6000000000000014</v>
      </c>
      <c r="N236">
        <f>L236/K236*100</f>
        <v>92.571428571428569</v>
      </c>
    </row>
    <row r="237" spans="1:14" ht="78" x14ac:dyDescent="0.35">
      <c r="A237" s="43" t="s">
        <v>336</v>
      </c>
      <c r="B237" s="43" t="s">
        <v>337</v>
      </c>
      <c r="C237" s="46" t="s">
        <v>332</v>
      </c>
      <c r="D237" s="46"/>
      <c r="E237" s="46">
        <v>0</v>
      </c>
      <c r="F237" s="44">
        <v>0</v>
      </c>
      <c r="G237" s="44">
        <v>0</v>
      </c>
      <c r="H237" s="44"/>
      <c r="I237" s="44" t="s">
        <v>338</v>
      </c>
      <c r="J237" s="45" t="s">
        <v>243</v>
      </c>
      <c r="K237" s="43">
        <v>6</v>
      </c>
      <c r="L237" s="44">
        <v>6</v>
      </c>
      <c r="M237" s="44">
        <f>L237-K237</f>
        <v>0</v>
      </c>
      <c r="N237">
        <f>L237/K237*100</f>
        <v>100</v>
      </c>
    </row>
    <row r="238" spans="1:14" ht="20.399999999999999" customHeight="1" x14ac:dyDescent="0.35">
      <c r="A238" s="143" t="s">
        <v>339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5"/>
    </row>
    <row r="239" spans="1:14" ht="70.75" customHeight="1" x14ac:dyDescent="0.35">
      <c r="A239" s="43" t="s">
        <v>101</v>
      </c>
      <c r="B239" s="43" t="s">
        <v>340</v>
      </c>
      <c r="C239" s="46" t="s">
        <v>326</v>
      </c>
      <c r="D239" s="46"/>
      <c r="E239" s="46">
        <v>0</v>
      </c>
      <c r="F239" s="44">
        <v>0</v>
      </c>
      <c r="G239" s="44">
        <v>0</v>
      </c>
      <c r="H239" s="44"/>
      <c r="I239" s="44" t="s">
        <v>341</v>
      </c>
      <c r="J239" s="45" t="s">
        <v>243</v>
      </c>
      <c r="K239" s="43">
        <v>30</v>
      </c>
      <c r="L239" s="44">
        <v>30</v>
      </c>
      <c r="M239" s="44">
        <f>L239-K239</f>
        <v>0</v>
      </c>
      <c r="N239">
        <f>L239/K239*100</f>
        <v>100</v>
      </c>
    </row>
    <row r="240" spans="1:14" ht="15" customHeight="1" x14ac:dyDescent="0.35">
      <c r="A240" s="143" t="s">
        <v>342</v>
      </c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5"/>
    </row>
    <row r="241" spans="1:14" ht="84.65" customHeight="1" x14ac:dyDescent="0.35">
      <c r="A241" s="15" t="s">
        <v>108</v>
      </c>
      <c r="B241" s="15" t="s">
        <v>343</v>
      </c>
      <c r="C241" s="15" t="s">
        <v>344</v>
      </c>
      <c r="D241" s="15"/>
      <c r="E241" s="15">
        <v>0</v>
      </c>
      <c r="F241" s="15">
        <v>0</v>
      </c>
      <c r="G241" s="15">
        <v>0</v>
      </c>
      <c r="H241" s="15"/>
      <c r="I241" s="15" t="s">
        <v>345</v>
      </c>
      <c r="J241" s="15" t="s">
        <v>173</v>
      </c>
      <c r="K241" s="15">
        <v>8</v>
      </c>
      <c r="L241" s="15">
        <v>8</v>
      </c>
      <c r="M241" s="15">
        <f>L241-K241</f>
        <v>0</v>
      </c>
      <c r="N241">
        <f>L241/K241*100</f>
        <v>100</v>
      </c>
    </row>
    <row r="242" spans="1:14" ht="18" customHeight="1" x14ac:dyDescent="0.35">
      <c r="A242" s="143" t="s">
        <v>346</v>
      </c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5"/>
    </row>
    <row r="243" spans="1:14" ht="115.75" customHeight="1" x14ac:dyDescent="0.35">
      <c r="A243" s="15" t="s">
        <v>114</v>
      </c>
      <c r="B243" s="15" t="s">
        <v>347</v>
      </c>
      <c r="C243" s="15" t="s">
        <v>348</v>
      </c>
      <c r="D243" s="15"/>
      <c r="E243" s="15"/>
      <c r="F243" s="15"/>
      <c r="G243" s="15"/>
      <c r="H243" s="15"/>
      <c r="I243" s="37" t="s">
        <v>358</v>
      </c>
      <c r="J243" s="15" t="s">
        <v>243</v>
      </c>
      <c r="K243" s="15">
        <v>29</v>
      </c>
      <c r="L243" s="15">
        <v>29</v>
      </c>
      <c r="M243" s="15"/>
      <c r="N243">
        <f>L243/K243*100</f>
        <v>100</v>
      </c>
    </row>
    <row r="244" spans="1:14" ht="15" customHeight="1" x14ac:dyDescent="0.35">
      <c r="A244" s="143" t="s">
        <v>349</v>
      </c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5"/>
    </row>
    <row r="245" spans="1:14" ht="55.25" customHeight="1" x14ac:dyDescent="0.35">
      <c r="A245" s="15" t="s">
        <v>287</v>
      </c>
      <c r="B245" s="15" t="s">
        <v>350</v>
      </c>
      <c r="C245" s="15" t="s">
        <v>332</v>
      </c>
      <c r="D245" s="15" t="s">
        <v>103</v>
      </c>
      <c r="E245" s="15">
        <v>4.5</v>
      </c>
      <c r="F245" s="15">
        <v>4.5</v>
      </c>
      <c r="G245" s="15">
        <v>4.5</v>
      </c>
      <c r="H245" s="15">
        <f>G245-F245</f>
        <v>0</v>
      </c>
      <c r="I245" s="15" t="s">
        <v>351</v>
      </c>
      <c r="J245" s="15" t="s">
        <v>173</v>
      </c>
      <c r="K245" s="15">
        <v>3</v>
      </c>
      <c r="L245" s="15">
        <v>3</v>
      </c>
      <c r="M245" s="15">
        <f>L245-K245</f>
        <v>0</v>
      </c>
      <c r="N245">
        <f>L245/K245*100</f>
        <v>100</v>
      </c>
    </row>
    <row r="246" spans="1:14" ht="50.4" customHeight="1" x14ac:dyDescent="0.35">
      <c r="A246" s="15" t="s">
        <v>288</v>
      </c>
      <c r="B246" s="15" t="s">
        <v>352</v>
      </c>
      <c r="C246" s="15" t="s">
        <v>326</v>
      </c>
      <c r="D246" s="15" t="s">
        <v>103</v>
      </c>
      <c r="E246" s="15">
        <v>50</v>
      </c>
      <c r="F246" s="15">
        <v>50</v>
      </c>
      <c r="G246" s="15">
        <v>50</v>
      </c>
      <c r="H246" s="15"/>
      <c r="I246" s="15" t="s">
        <v>353</v>
      </c>
      <c r="J246" s="15" t="s">
        <v>354</v>
      </c>
      <c r="K246" s="15">
        <v>12</v>
      </c>
      <c r="L246" s="15">
        <v>12</v>
      </c>
      <c r="M246" s="15">
        <f>L246-K246</f>
        <v>0</v>
      </c>
      <c r="N246">
        <f>L246/K246*100</f>
        <v>100</v>
      </c>
    </row>
    <row r="247" spans="1:14" x14ac:dyDescent="0.35">
      <c r="A247" s="43"/>
      <c r="B247" s="48" t="s">
        <v>61</v>
      </c>
      <c r="C247" s="47"/>
      <c r="D247" s="47"/>
      <c r="E247" s="47">
        <f>E246+E245</f>
        <v>54.5</v>
      </c>
      <c r="F247" s="47">
        <f>F246+F245</f>
        <v>54.5</v>
      </c>
      <c r="G247" s="47">
        <f>G246+G245</f>
        <v>54.5</v>
      </c>
      <c r="H247" s="26">
        <f>G247-F247</f>
        <v>0</v>
      </c>
      <c r="I247" s="155"/>
      <c r="J247" s="156"/>
      <c r="K247" s="156"/>
      <c r="L247" s="156"/>
      <c r="M247" s="157"/>
    </row>
    <row r="248" spans="1:14" ht="36" customHeight="1" x14ac:dyDescent="0.35">
      <c r="A248" s="43"/>
      <c r="B248" s="43" t="s">
        <v>62</v>
      </c>
      <c r="C248" s="46" t="s">
        <v>332</v>
      </c>
      <c r="D248" s="46" t="s">
        <v>103</v>
      </c>
      <c r="E248" s="46">
        <f>E245</f>
        <v>4.5</v>
      </c>
      <c r="F248" s="46">
        <f t="shared" ref="F248:G248" si="30">F245</f>
        <v>4.5</v>
      </c>
      <c r="G248" s="46">
        <f t="shared" si="30"/>
        <v>4.5</v>
      </c>
      <c r="H248" s="43"/>
      <c r="I248" s="161"/>
      <c r="J248" s="162"/>
      <c r="K248" s="162"/>
      <c r="L248" s="162"/>
      <c r="M248" s="163"/>
    </row>
    <row r="249" spans="1:14" ht="36" customHeight="1" x14ac:dyDescent="0.35">
      <c r="A249" s="43"/>
      <c r="B249" s="43" t="s">
        <v>33</v>
      </c>
      <c r="C249" s="46" t="s">
        <v>326</v>
      </c>
      <c r="D249" s="46" t="s">
        <v>103</v>
      </c>
      <c r="E249" s="46">
        <f>E246</f>
        <v>50</v>
      </c>
      <c r="F249" s="46">
        <f t="shared" ref="F249:G249" si="31">F246</f>
        <v>50</v>
      </c>
      <c r="G249" s="46">
        <f t="shared" si="31"/>
        <v>50</v>
      </c>
      <c r="H249" s="43"/>
      <c r="I249" s="158"/>
      <c r="J249" s="159"/>
      <c r="K249" s="159"/>
      <c r="L249" s="159"/>
      <c r="M249" s="160"/>
      <c r="N249">
        <f>(N246+N245+N243+N241+N239+N237+N236+N235+N233)/9</f>
        <v>99.174603174603178</v>
      </c>
    </row>
    <row r="250" spans="1:14" ht="15.65" customHeight="1" x14ac:dyDescent="0.35">
      <c r="A250" s="264" t="s">
        <v>355</v>
      </c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8"/>
    </row>
    <row r="251" spans="1:14" x14ac:dyDescent="0.35">
      <c r="A251" s="263" t="s">
        <v>63</v>
      </c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1"/>
    </row>
    <row r="252" spans="1:14" ht="29.4" customHeight="1" x14ac:dyDescent="0.35">
      <c r="A252" s="180" t="s">
        <v>356</v>
      </c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2"/>
    </row>
    <row r="253" spans="1:14" ht="19.75" customHeight="1" x14ac:dyDescent="0.35">
      <c r="A253" s="284" t="s">
        <v>357</v>
      </c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</row>
    <row r="254" spans="1:14" ht="54.65" customHeight="1" x14ac:dyDescent="0.35">
      <c r="A254" s="56" t="s">
        <v>94</v>
      </c>
      <c r="B254" s="15" t="s">
        <v>359</v>
      </c>
      <c r="C254" s="122" t="s">
        <v>49</v>
      </c>
      <c r="D254" s="116"/>
      <c r="E254" s="116"/>
      <c r="F254" s="116"/>
      <c r="G254" s="116"/>
      <c r="H254" s="116"/>
      <c r="I254" s="15" t="s">
        <v>387</v>
      </c>
      <c r="J254" s="116" t="s">
        <v>131</v>
      </c>
      <c r="K254" s="116">
        <v>100</v>
      </c>
      <c r="L254" s="116">
        <v>97</v>
      </c>
      <c r="M254" s="116">
        <f>L254-K254</f>
        <v>-3</v>
      </c>
    </row>
    <row r="255" spans="1:14" ht="72.650000000000006" customHeight="1" x14ac:dyDescent="0.35">
      <c r="A255" s="43" t="s">
        <v>95</v>
      </c>
      <c r="B255" s="43" t="s">
        <v>360</v>
      </c>
      <c r="C255" s="122" t="s">
        <v>49</v>
      </c>
      <c r="D255" s="112"/>
      <c r="E255" s="112"/>
      <c r="F255" s="116"/>
      <c r="G255" s="116"/>
      <c r="H255" s="116"/>
      <c r="I255" s="15" t="s">
        <v>378</v>
      </c>
      <c r="J255" s="112" t="s">
        <v>173</v>
      </c>
      <c r="K255" s="112">
        <v>8304</v>
      </c>
      <c r="L255" s="116">
        <v>8934</v>
      </c>
      <c r="M255" s="116">
        <v>630</v>
      </c>
    </row>
    <row r="256" spans="1:14" ht="39.65" customHeight="1" x14ac:dyDescent="0.35">
      <c r="A256" s="43" t="s">
        <v>96</v>
      </c>
      <c r="B256" s="43" t="s">
        <v>383</v>
      </c>
      <c r="C256" s="122" t="s">
        <v>49</v>
      </c>
      <c r="D256" s="112"/>
      <c r="E256" s="112"/>
      <c r="F256" s="116"/>
      <c r="G256" s="116"/>
      <c r="H256" s="116"/>
      <c r="I256" s="15" t="s">
        <v>380</v>
      </c>
      <c r="J256" s="112" t="s">
        <v>173</v>
      </c>
      <c r="K256" s="112">
        <v>3570</v>
      </c>
      <c r="L256" s="116">
        <v>3600</v>
      </c>
      <c r="M256" s="116">
        <v>30</v>
      </c>
    </row>
    <row r="257" spans="1:13" ht="27.65" customHeight="1" x14ac:dyDescent="0.35">
      <c r="A257" s="54" t="s">
        <v>201</v>
      </c>
      <c r="B257" s="54" t="s">
        <v>382</v>
      </c>
      <c r="C257" s="122" t="s">
        <v>49</v>
      </c>
      <c r="D257" s="112"/>
      <c r="E257" s="112"/>
      <c r="F257" s="116"/>
      <c r="G257" s="116"/>
      <c r="H257" s="116"/>
      <c r="I257" s="15" t="s">
        <v>381</v>
      </c>
      <c r="J257" s="112" t="s">
        <v>173</v>
      </c>
      <c r="K257" s="112">
        <v>1256</v>
      </c>
      <c r="L257" s="116">
        <v>1256</v>
      </c>
      <c r="M257" s="116">
        <f>L257-K257</f>
        <v>0</v>
      </c>
    </row>
    <row r="258" spans="1:13" ht="40.75" customHeight="1" x14ac:dyDescent="0.35">
      <c r="A258" s="136" t="s">
        <v>204</v>
      </c>
      <c r="B258" s="174" t="s">
        <v>379</v>
      </c>
      <c r="C258" s="122" t="s">
        <v>49</v>
      </c>
      <c r="D258" s="136"/>
      <c r="E258" s="136"/>
      <c r="F258" s="136"/>
      <c r="G258" s="136"/>
      <c r="H258" s="136"/>
      <c r="I258" s="15" t="s">
        <v>384</v>
      </c>
      <c r="J258" s="112" t="s">
        <v>385</v>
      </c>
      <c r="K258" s="112">
        <v>3565</v>
      </c>
      <c r="L258" s="116">
        <v>3565</v>
      </c>
      <c r="M258" s="116">
        <f t="shared" ref="M258:M259" si="32">L258-K258</f>
        <v>0</v>
      </c>
    </row>
    <row r="259" spans="1:13" ht="31.25" customHeight="1" x14ac:dyDescent="0.35">
      <c r="A259" s="137"/>
      <c r="B259" s="175"/>
      <c r="C259" s="122" t="s">
        <v>49</v>
      </c>
      <c r="D259" s="137"/>
      <c r="E259" s="137"/>
      <c r="F259" s="137"/>
      <c r="G259" s="137"/>
      <c r="H259" s="137"/>
      <c r="I259" s="15" t="s">
        <v>390</v>
      </c>
      <c r="J259" s="112" t="s">
        <v>391</v>
      </c>
      <c r="K259" s="112">
        <v>8000</v>
      </c>
      <c r="L259" s="116">
        <v>8000</v>
      </c>
      <c r="M259" s="116">
        <f t="shared" si="32"/>
        <v>0</v>
      </c>
    </row>
    <row r="260" spans="1:13" ht="24.65" customHeight="1" x14ac:dyDescent="0.35">
      <c r="A260" s="136" t="s">
        <v>393</v>
      </c>
      <c r="B260" s="174" t="s">
        <v>392</v>
      </c>
      <c r="C260" s="122" t="s">
        <v>49</v>
      </c>
      <c r="D260" s="176"/>
      <c r="E260" s="176">
        <v>40</v>
      </c>
      <c r="F260" s="176">
        <v>40</v>
      </c>
      <c r="G260" s="176">
        <v>40</v>
      </c>
      <c r="H260" s="176"/>
      <c r="I260" s="113" t="s">
        <v>503</v>
      </c>
      <c r="J260" s="112" t="s">
        <v>388</v>
      </c>
      <c r="K260" s="112">
        <v>5785</v>
      </c>
      <c r="L260" s="116">
        <v>7024</v>
      </c>
      <c r="M260" s="116">
        <f>L260-K260</f>
        <v>1239</v>
      </c>
    </row>
    <row r="261" spans="1:13" ht="35.4" customHeight="1" x14ac:dyDescent="0.35">
      <c r="A261" s="137"/>
      <c r="B261" s="175"/>
      <c r="C261" s="122" t="s">
        <v>49</v>
      </c>
      <c r="D261" s="137"/>
      <c r="E261" s="137"/>
      <c r="F261" s="137"/>
      <c r="G261" s="137"/>
      <c r="H261" s="137"/>
      <c r="I261" s="115" t="s">
        <v>504</v>
      </c>
      <c r="J261" s="112" t="s">
        <v>388</v>
      </c>
      <c r="K261" s="112">
        <v>2760</v>
      </c>
      <c r="L261" s="116">
        <v>3197</v>
      </c>
      <c r="M261" s="116">
        <f>L261-K261</f>
        <v>437</v>
      </c>
    </row>
    <row r="262" spans="1:13" ht="51" customHeight="1" x14ac:dyDescent="0.35">
      <c r="A262" s="54" t="s">
        <v>394</v>
      </c>
      <c r="B262" s="54" t="s">
        <v>65</v>
      </c>
      <c r="C262" s="122" t="s">
        <v>49</v>
      </c>
      <c r="D262" s="112" t="s">
        <v>103</v>
      </c>
      <c r="E262" s="112">
        <v>0</v>
      </c>
      <c r="F262" s="116">
        <v>0</v>
      </c>
      <c r="G262" s="116">
        <v>0</v>
      </c>
      <c r="H262" s="116">
        <f t="shared" ref="H262:H267" si="33">G262-F262</f>
        <v>0</v>
      </c>
      <c r="I262" s="116" t="s">
        <v>292</v>
      </c>
      <c r="J262" s="112" t="s">
        <v>173</v>
      </c>
      <c r="K262" s="112">
        <v>4</v>
      </c>
      <c r="L262" s="116">
        <v>4</v>
      </c>
      <c r="M262" s="116">
        <f t="shared" ref="M262:M266" si="34">L262-K262</f>
        <v>0</v>
      </c>
    </row>
    <row r="263" spans="1:13" ht="51" customHeight="1" x14ac:dyDescent="0.35">
      <c r="A263" s="54" t="s">
        <v>395</v>
      </c>
      <c r="B263" s="54" t="s">
        <v>64</v>
      </c>
      <c r="C263" s="122" t="s">
        <v>49</v>
      </c>
      <c r="D263" s="112" t="s">
        <v>103</v>
      </c>
      <c r="E263" s="112">
        <v>320</v>
      </c>
      <c r="F263" s="116">
        <v>320</v>
      </c>
      <c r="G263" s="116">
        <v>320</v>
      </c>
      <c r="H263" s="116">
        <f t="shared" si="33"/>
        <v>0</v>
      </c>
      <c r="I263" s="116" t="s">
        <v>292</v>
      </c>
      <c r="J263" s="112" t="s">
        <v>173</v>
      </c>
      <c r="K263" s="112">
        <v>43</v>
      </c>
      <c r="L263" s="116">
        <v>43</v>
      </c>
      <c r="M263" s="116">
        <f t="shared" si="34"/>
        <v>0</v>
      </c>
    </row>
    <row r="264" spans="1:13" ht="57.65" customHeight="1" x14ac:dyDescent="0.35">
      <c r="A264" s="136" t="s">
        <v>396</v>
      </c>
      <c r="B264" s="174" t="s">
        <v>386</v>
      </c>
      <c r="C264" s="136" t="s">
        <v>49</v>
      </c>
      <c r="D264" s="112" t="s">
        <v>102</v>
      </c>
      <c r="E264" s="112">
        <v>88</v>
      </c>
      <c r="F264" s="116">
        <v>88</v>
      </c>
      <c r="G264" s="116">
        <v>141.30000000000001</v>
      </c>
      <c r="H264" s="116">
        <f t="shared" si="33"/>
        <v>53.300000000000011</v>
      </c>
      <c r="I264" s="259" t="s">
        <v>506</v>
      </c>
      <c r="J264" s="136" t="s">
        <v>388</v>
      </c>
      <c r="K264" s="136">
        <v>150</v>
      </c>
      <c r="L264" s="136">
        <v>106</v>
      </c>
      <c r="M264" s="136">
        <f t="shared" si="34"/>
        <v>-44</v>
      </c>
    </row>
    <row r="265" spans="1:13" ht="19.75" customHeight="1" x14ac:dyDescent="0.35">
      <c r="A265" s="137"/>
      <c r="B265" s="175"/>
      <c r="C265" s="137"/>
      <c r="D265" s="112" t="s">
        <v>103</v>
      </c>
      <c r="E265" s="112">
        <v>0</v>
      </c>
      <c r="F265" s="116">
        <v>0</v>
      </c>
      <c r="G265" s="116">
        <v>0</v>
      </c>
      <c r="H265" s="116">
        <f t="shared" si="33"/>
        <v>0</v>
      </c>
      <c r="I265" s="260"/>
      <c r="J265" s="137"/>
      <c r="K265" s="137"/>
      <c r="L265" s="137"/>
      <c r="M265" s="137"/>
    </row>
    <row r="266" spans="1:13" ht="34.75" customHeight="1" x14ac:dyDescent="0.35">
      <c r="A266" s="136" t="s">
        <v>397</v>
      </c>
      <c r="B266" s="174" t="s">
        <v>389</v>
      </c>
      <c r="C266" s="136" t="s">
        <v>49</v>
      </c>
      <c r="D266" s="112" t="s">
        <v>398</v>
      </c>
      <c r="E266" s="112">
        <v>25160</v>
      </c>
      <c r="F266" s="116">
        <v>25160</v>
      </c>
      <c r="G266" s="116">
        <v>27103</v>
      </c>
      <c r="H266" s="116">
        <f t="shared" si="33"/>
        <v>1943</v>
      </c>
      <c r="I266" s="259" t="s">
        <v>507</v>
      </c>
      <c r="J266" s="136" t="s">
        <v>505</v>
      </c>
      <c r="K266" s="136">
        <v>100895</v>
      </c>
      <c r="L266" s="136">
        <f>100895-1100</f>
        <v>99795</v>
      </c>
      <c r="M266" s="136">
        <f t="shared" si="34"/>
        <v>-1100</v>
      </c>
    </row>
    <row r="267" spans="1:13" ht="28.75" customHeight="1" x14ac:dyDescent="0.35">
      <c r="A267" s="137"/>
      <c r="B267" s="175"/>
      <c r="C267" s="137"/>
      <c r="D267" s="112" t="s">
        <v>102</v>
      </c>
      <c r="E267" s="112">
        <v>9520</v>
      </c>
      <c r="F267" s="116">
        <v>9520</v>
      </c>
      <c r="G267" s="116">
        <v>14214</v>
      </c>
      <c r="H267" s="116">
        <f t="shared" si="33"/>
        <v>4694</v>
      </c>
      <c r="I267" s="260"/>
      <c r="J267" s="137"/>
      <c r="K267" s="137"/>
      <c r="L267" s="137"/>
      <c r="M267" s="137"/>
    </row>
    <row r="268" spans="1:13" ht="26.4" customHeight="1" x14ac:dyDescent="0.35">
      <c r="A268" s="143" t="s">
        <v>361</v>
      </c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5"/>
    </row>
    <row r="269" spans="1:13" ht="78" x14ac:dyDescent="0.35">
      <c r="A269" s="54" t="s">
        <v>93</v>
      </c>
      <c r="B269" s="54" t="s">
        <v>403</v>
      </c>
      <c r="C269" s="122" t="s">
        <v>49</v>
      </c>
      <c r="D269" s="43"/>
      <c r="E269" s="43"/>
      <c r="F269" s="44"/>
      <c r="G269" s="44"/>
      <c r="H269" s="44"/>
      <c r="I269" s="15" t="s">
        <v>399</v>
      </c>
      <c r="J269" s="112" t="s">
        <v>173</v>
      </c>
      <c r="K269" s="116">
        <v>22</v>
      </c>
      <c r="L269" s="116">
        <v>6</v>
      </c>
      <c r="M269" s="116">
        <f>L269-K269</f>
        <v>-16</v>
      </c>
    </row>
    <row r="270" spans="1:13" ht="52.5" x14ac:dyDescent="0.35">
      <c r="A270" s="54" t="s">
        <v>137</v>
      </c>
      <c r="B270" s="54" t="s">
        <v>402</v>
      </c>
      <c r="C270" s="122" t="s">
        <v>49</v>
      </c>
      <c r="D270" s="54" t="s">
        <v>103</v>
      </c>
      <c r="E270" s="54">
        <v>40</v>
      </c>
      <c r="F270" s="56">
        <v>40</v>
      </c>
      <c r="G270" s="56">
        <v>40</v>
      </c>
      <c r="H270" s="56">
        <f>G270-F270</f>
        <v>0</v>
      </c>
      <c r="I270" s="15" t="s">
        <v>404</v>
      </c>
      <c r="J270" s="112" t="s">
        <v>173</v>
      </c>
      <c r="K270" s="116">
        <v>8</v>
      </c>
      <c r="L270" s="116">
        <v>8</v>
      </c>
      <c r="M270" s="116">
        <f t="shared" ref="M270:M271" si="35">L270-K270</f>
        <v>0</v>
      </c>
    </row>
    <row r="271" spans="1:13" ht="65" x14ac:dyDescent="0.35">
      <c r="A271" s="54" t="s">
        <v>336</v>
      </c>
      <c r="B271" s="54" t="s">
        <v>362</v>
      </c>
      <c r="C271" s="122" t="s">
        <v>49</v>
      </c>
      <c r="D271" s="54"/>
      <c r="E271" s="54"/>
      <c r="F271" s="56"/>
      <c r="G271" s="56"/>
      <c r="H271" s="56"/>
      <c r="I271" s="15" t="s">
        <v>400</v>
      </c>
      <c r="J271" s="112" t="s">
        <v>173</v>
      </c>
      <c r="K271" s="116">
        <v>1</v>
      </c>
      <c r="L271" s="116">
        <v>1</v>
      </c>
      <c r="M271" s="116">
        <f t="shared" si="35"/>
        <v>0</v>
      </c>
    </row>
    <row r="272" spans="1:13" ht="17.399999999999999" customHeight="1" x14ac:dyDescent="0.35">
      <c r="A272" s="143" t="s">
        <v>363</v>
      </c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5"/>
    </row>
    <row r="273" spans="1:13" ht="52.5" x14ac:dyDescent="0.35">
      <c r="A273" s="43" t="s">
        <v>101</v>
      </c>
      <c r="B273" s="43" t="s">
        <v>364</v>
      </c>
      <c r="C273" s="122" t="s">
        <v>49</v>
      </c>
      <c r="D273" s="43"/>
      <c r="E273" s="43"/>
      <c r="F273" s="44"/>
      <c r="G273" s="44"/>
      <c r="H273" s="44"/>
      <c r="I273" s="15" t="s">
        <v>401</v>
      </c>
      <c r="J273" s="112" t="s">
        <v>243</v>
      </c>
      <c r="K273" s="116">
        <v>6</v>
      </c>
      <c r="L273" s="116">
        <v>6</v>
      </c>
      <c r="M273" s="116">
        <f t="shared" ref="M273:M274" si="36">L273-K273</f>
        <v>0</v>
      </c>
    </row>
    <row r="274" spans="1:13" ht="52.5" x14ac:dyDescent="0.35">
      <c r="A274" s="54" t="s">
        <v>143</v>
      </c>
      <c r="B274" s="54" t="s">
        <v>365</v>
      </c>
      <c r="C274" s="122" t="s">
        <v>49</v>
      </c>
      <c r="D274" s="54"/>
      <c r="E274" s="54"/>
      <c r="F274" s="56"/>
      <c r="G274" s="56"/>
      <c r="H274" s="56"/>
      <c r="I274" s="15" t="s">
        <v>377</v>
      </c>
      <c r="J274" s="112" t="s">
        <v>243</v>
      </c>
      <c r="K274" s="116">
        <v>43</v>
      </c>
      <c r="L274" s="116">
        <v>43</v>
      </c>
      <c r="M274" s="116">
        <f t="shared" si="36"/>
        <v>0</v>
      </c>
    </row>
    <row r="275" spans="1:13" x14ac:dyDescent="0.35">
      <c r="A275" s="143" t="s">
        <v>366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5"/>
    </row>
    <row r="276" spans="1:13" ht="51" customHeight="1" x14ac:dyDescent="0.35">
      <c r="A276" s="136" t="s">
        <v>108</v>
      </c>
      <c r="B276" s="174" t="s">
        <v>367</v>
      </c>
      <c r="C276" s="177" t="s">
        <v>49</v>
      </c>
      <c r="D276" s="136"/>
      <c r="E276" s="136"/>
      <c r="F276" s="136"/>
      <c r="G276" s="136"/>
      <c r="H276" s="136"/>
      <c r="I276" s="15" t="s">
        <v>368</v>
      </c>
      <c r="J276" s="112" t="s">
        <v>196</v>
      </c>
      <c r="K276" s="116">
        <v>1</v>
      </c>
      <c r="L276" s="116">
        <v>0</v>
      </c>
      <c r="M276" s="116">
        <f t="shared" ref="M276:M280" si="37">L276-K276</f>
        <v>-1</v>
      </c>
    </row>
    <row r="277" spans="1:13" ht="52" x14ac:dyDescent="0.35">
      <c r="A277" s="137"/>
      <c r="B277" s="175"/>
      <c r="C277" s="179"/>
      <c r="D277" s="137"/>
      <c r="E277" s="137"/>
      <c r="F277" s="137"/>
      <c r="G277" s="137"/>
      <c r="H277" s="137"/>
      <c r="I277" s="15" t="s">
        <v>369</v>
      </c>
      <c r="J277" s="112" t="s">
        <v>243</v>
      </c>
      <c r="K277" s="116">
        <v>5</v>
      </c>
      <c r="L277" s="116">
        <v>5</v>
      </c>
      <c r="M277" s="116">
        <f t="shared" si="37"/>
        <v>0</v>
      </c>
    </row>
    <row r="278" spans="1:13" ht="79.25" customHeight="1" x14ac:dyDescent="0.35">
      <c r="A278" s="136" t="s">
        <v>110</v>
      </c>
      <c r="B278" s="174" t="s">
        <v>370</v>
      </c>
      <c r="C278" s="177" t="s">
        <v>49</v>
      </c>
      <c r="D278" s="52" t="s">
        <v>371</v>
      </c>
      <c r="E278" s="52">
        <v>220000</v>
      </c>
      <c r="F278" s="52">
        <v>85529</v>
      </c>
      <c r="G278" s="52">
        <v>85529</v>
      </c>
      <c r="H278" s="56">
        <f>G278-F278</f>
        <v>0</v>
      </c>
      <c r="I278" s="108" t="s">
        <v>372</v>
      </c>
      <c r="J278" s="112" t="s">
        <v>243</v>
      </c>
      <c r="K278" s="112">
        <v>617</v>
      </c>
      <c r="L278" s="112">
        <v>617</v>
      </c>
      <c r="M278" s="116">
        <f t="shared" si="37"/>
        <v>0</v>
      </c>
    </row>
    <row r="279" spans="1:13" ht="24" customHeight="1" x14ac:dyDescent="0.35">
      <c r="A279" s="176"/>
      <c r="B279" s="241"/>
      <c r="C279" s="178"/>
      <c r="D279" s="55" t="s">
        <v>374</v>
      </c>
      <c r="E279" s="55">
        <v>270000</v>
      </c>
      <c r="F279" s="55">
        <v>49106</v>
      </c>
      <c r="G279" s="55">
        <v>49106</v>
      </c>
      <c r="H279" s="56">
        <f t="shared" ref="H279:H281" si="38">G279-F279</f>
        <v>0</v>
      </c>
      <c r="I279" s="241" t="s">
        <v>373</v>
      </c>
      <c r="J279" s="114"/>
      <c r="K279" s="114"/>
      <c r="L279" s="114"/>
      <c r="M279" s="114"/>
    </row>
    <row r="280" spans="1:13" ht="26" x14ac:dyDescent="0.35">
      <c r="A280" s="176"/>
      <c r="B280" s="241"/>
      <c r="C280" s="178"/>
      <c r="D280" s="55" t="s">
        <v>375</v>
      </c>
      <c r="E280" s="55">
        <v>50000</v>
      </c>
      <c r="F280" s="55">
        <v>42136</v>
      </c>
      <c r="G280" s="55">
        <v>42136</v>
      </c>
      <c r="H280" s="56">
        <f t="shared" si="38"/>
        <v>0</v>
      </c>
      <c r="I280" s="241"/>
      <c r="J280" s="114" t="s">
        <v>243</v>
      </c>
      <c r="K280" s="114">
        <v>421</v>
      </c>
      <c r="L280" s="114">
        <v>421</v>
      </c>
      <c r="M280" s="116">
        <f t="shared" si="37"/>
        <v>0</v>
      </c>
    </row>
    <row r="281" spans="1:13" ht="26" x14ac:dyDescent="0.35">
      <c r="A281" s="137"/>
      <c r="B281" s="175"/>
      <c r="C281" s="179"/>
      <c r="D281" s="53" t="s">
        <v>376</v>
      </c>
      <c r="E281" s="53">
        <v>15000</v>
      </c>
      <c r="F281" s="53">
        <v>13258</v>
      </c>
      <c r="G281" s="53">
        <v>13258</v>
      </c>
      <c r="H281" s="56">
        <f t="shared" si="38"/>
        <v>0</v>
      </c>
      <c r="I281" s="175"/>
      <c r="J281" s="115"/>
      <c r="K281" s="115"/>
      <c r="L281" s="115"/>
      <c r="M281" s="115"/>
    </row>
    <row r="282" spans="1:13" x14ac:dyDescent="0.35">
      <c r="A282" s="136"/>
      <c r="B282" s="224" t="s">
        <v>20</v>
      </c>
      <c r="C282" s="136"/>
      <c r="D282" s="58" t="s">
        <v>398</v>
      </c>
      <c r="E282" s="58">
        <f>E280+E266</f>
        <v>75160</v>
      </c>
      <c r="F282" s="58">
        <f t="shared" ref="F282:G282" si="39">F280+F266</f>
        <v>67296</v>
      </c>
      <c r="G282" s="58">
        <f t="shared" si="39"/>
        <v>69239</v>
      </c>
      <c r="H282" s="26">
        <f>G282-F282</f>
        <v>1943</v>
      </c>
      <c r="I282" s="185"/>
      <c r="J282" s="186"/>
      <c r="K282" s="186"/>
      <c r="L282" s="186"/>
      <c r="M282" s="187"/>
    </row>
    <row r="283" spans="1:13" ht="26" x14ac:dyDescent="0.35">
      <c r="A283" s="176"/>
      <c r="B283" s="258"/>
      <c r="C283" s="176"/>
      <c r="D283" s="58" t="s">
        <v>376</v>
      </c>
      <c r="E283" s="58">
        <f>E281+E267+E264</f>
        <v>24608</v>
      </c>
      <c r="F283" s="58">
        <f t="shared" ref="F283:G283" si="40">F281+F267+F264</f>
        <v>22866</v>
      </c>
      <c r="G283" s="58">
        <f t="shared" si="40"/>
        <v>27613.3</v>
      </c>
      <c r="H283" s="26">
        <f>G283-F283</f>
        <v>4747.2999999999993</v>
      </c>
      <c r="I283" s="188"/>
      <c r="J283" s="189"/>
      <c r="K283" s="189"/>
      <c r="L283" s="189"/>
      <c r="M283" s="190"/>
    </row>
    <row r="284" spans="1:13" x14ac:dyDescent="0.35">
      <c r="A284" s="176"/>
      <c r="B284" s="258"/>
      <c r="C284" s="176"/>
      <c r="D284" s="58" t="s">
        <v>103</v>
      </c>
      <c r="E284" s="58">
        <f>E265+E263+E262+E260+E270</f>
        <v>400</v>
      </c>
      <c r="F284" s="58">
        <f t="shared" ref="F284:G284" si="41">F265+F263+F262+F260+F270</f>
        <v>400</v>
      </c>
      <c r="G284" s="58">
        <f t="shared" si="41"/>
        <v>400</v>
      </c>
      <c r="H284" s="26">
        <f t="shared" ref="H284:H285" si="42">G284-F284</f>
        <v>0</v>
      </c>
      <c r="I284" s="188"/>
      <c r="J284" s="189"/>
      <c r="K284" s="189"/>
      <c r="L284" s="189"/>
      <c r="M284" s="190"/>
    </row>
    <row r="285" spans="1:13" x14ac:dyDescent="0.35">
      <c r="A285" s="137"/>
      <c r="B285" s="225"/>
      <c r="C285" s="137"/>
      <c r="D285" s="58" t="s">
        <v>104</v>
      </c>
      <c r="E285" s="58">
        <f>E278+E279</f>
        <v>490000</v>
      </c>
      <c r="F285" s="58">
        <f t="shared" ref="F285:G285" si="43">F278+F279</f>
        <v>134635</v>
      </c>
      <c r="G285" s="58">
        <f t="shared" si="43"/>
        <v>134635</v>
      </c>
      <c r="H285" s="26">
        <f t="shared" si="42"/>
        <v>0</v>
      </c>
      <c r="I285" s="188"/>
      <c r="J285" s="189"/>
      <c r="K285" s="189"/>
      <c r="L285" s="189"/>
      <c r="M285" s="190"/>
    </row>
    <row r="286" spans="1:13" x14ac:dyDescent="0.35">
      <c r="A286" s="43"/>
      <c r="B286" s="46" t="s">
        <v>66</v>
      </c>
      <c r="C286" s="248"/>
      <c r="D286" s="248"/>
      <c r="E286" s="248"/>
      <c r="F286" s="44"/>
      <c r="G286" s="44"/>
      <c r="H286" s="44"/>
      <c r="I286" s="188"/>
      <c r="J286" s="189"/>
      <c r="K286" s="189"/>
      <c r="L286" s="189"/>
      <c r="M286" s="190"/>
    </row>
    <row r="287" spans="1:13" ht="31.75" customHeight="1" x14ac:dyDescent="0.35">
      <c r="A287" s="113"/>
      <c r="B287" s="60" t="s">
        <v>22</v>
      </c>
      <c r="C287" s="173" t="s">
        <v>49</v>
      </c>
      <c r="D287" s="173"/>
      <c r="E287" s="173"/>
      <c r="F287" s="111"/>
      <c r="G287" s="111"/>
      <c r="H287" s="111"/>
      <c r="I287" s="188"/>
      <c r="J287" s="189"/>
      <c r="K287" s="189"/>
      <c r="L287" s="189"/>
      <c r="M287" s="190"/>
    </row>
    <row r="288" spans="1:13" ht="31.25" customHeight="1" x14ac:dyDescent="0.35">
      <c r="A288" s="146" t="s">
        <v>471</v>
      </c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8"/>
    </row>
    <row r="289" spans="1:14" ht="14.4" customHeight="1" x14ac:dyDescent="0.35">
      <c r="A289" s="242" t="s">
        <v>68</v>
      </c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4"/>
    </row>
    <row r="290" spans="1:14" ht="43.75" customHeight="1" x14ac:dyDescent="0.35">
      <c r="A290" s="289" t="s">
        <v>472</v>
      </c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1"/>
    </row>
    <row r="291" spans="1:14" x14ac:dyDescent="0.35">
      <c r="A291" s="245" t="s">
        <v>473</v>
      </c>
      <c r="B291" s="246"/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7"/>
    </row>
    <row r="292" spans="1:14" ht="79.25" customHeight="1" x14ac:dyDescent="0.35">
      <c r="A292" s="320" t="s">
        <v>94</v>
      </c>
      <c r="B292" s="322" t="s">
        <v>476</v>
      </c>
      <c r="C292" s="324" t="s">
        <v>474</v>
      </c>
      <c r="D292" s="105" t="s">
        <v>103</v>
      </c>
      <c r="E292" s="105">
        <v>304.92</v>
      </c>
      <c r="F292" s="42">
        <v>304.92</v>
      </c>
      <c r="G292" s="42">
        <v>304.92</v>
      </c>
      <c r="H292" s="42">
        <f>G292-F292</f>
        <v>0</v>
      </c>
      <c r="I292" s="324" t="s">
        <v>475</v>
      </c>
      <c r="J292" s="324" t="s">
        <v>243</v>
      </c>
      <c r="K292" s="324">
        <v>2</v>
      </c>
      <c r="L292" s="324">
        <v>2</v>
      </c>
      <c r="M292" s="324">
        <f>L292-K292</f>
        <v>0</v>
      </c>
    </row>
    <row r="293" spans="1:14" x14ac:dyDescent="0.35">
      <c r="A293" s="321"/>
      <c r="B293" s="323"/>
      <c r="C293" s="325"/>
      <c r="D293" s="105" t="s">
        <v>102</v>
      </c>
      <c r="E293" s="105">
        <v>2184.7359999999999</v>
      </c>
      <c r="F293" s="42">
        <v>2184.7359999999999</v>
      </c>
      <c r="G293" s="42">
        <v>2184.7359999999999</v>
      </c>
      <c r="H293" s="42">
        <f>G293-F293</f>
        <v>0</v>
      </c>
      <c r="I293" s="325"/>
      <c r="J293" s="325"/>
      <c r="K293" s="325"/>
      <c r="L293" s="325"/>
      <c r="M293" s="325"/>
    </row>
    <row r="294" spans="1:14" x14ac:dyDescent="0.35">
      <c r="A294" s="320"/>
      <c r="B294" s="326" t="s">
        <v>20</v>
      </c>
      <c r="C294" s="326"/>
      <c r="D294" s="106" t="s">
        <v>103</v>
      </c>
      <c r="E294" s="106">
        <f t="shared" ref="E294:G295" si="44">E292</f>
        <v>304.92</v>
      </c>
      <c r="F294" s="106">
        <f t="shared" si="44"/>
        <v>304.92</v>
      </c>
      <c r="G294" s="106">
        <f t="shared" si="44"/>
        <v>304.92</v>
      </c>
      <c r="H294" s="107">
        <f>G294-F294</f>
        <v>0</v>
      </c>
      <c r="I294" s="249"/>
      <c r="J294" s="250"/>
      <c r="K294" s="250"/>
      <c r="L294" s="250"/>
      <c r="M294" s="251"/>
    </row>
    <row r="295" spans="1:14" x14ac:dyDescent="0.35">
      <c r="A295" s="321"/>
      <c r="B295" s="327"/>
      <c r="C295" s="327"/>
      <c r="D295" s="106" t="s">
        <v>102</v>
      </c>
      <c r="E295" s="106">
        <f t="shared" si="44"/>
        <v>2184.7359999999999</v>
      </c>
      <c r="F295" s="106">
        <f t="shared" si="44"/>
        <v>2184.7359999999999</v>
      </c>
      <c r="G295" s="106">
        <f t="shared" si="44"/>
        <v>2184.7359999999999</v>
      </c>
      <c r="H295" s="107">
        <f>G295-F295</f>
        <v>0</v>
      </c>
      <c r="I295" s="252"/>
      <c r="J295" s="253"/>
      <c r="K295" s="253"/>
      <c r="L295" s="253"/>
      <c r="M295" s="254"/>
    </row>
    <row r="296" spans="1:14" ht="52" x14ac:dyDescent="0.35">
      <c r="A296" s="104"/>
      <c r="B296" s="105" t="s">
        <v>62</v>
      </c>
      <c r="C296" s="105" t="s">
        <v>474</v>
      </c>
      <c r="D296" s="105" t="s">
        <v>490</v>
      </c>
      <c r="E296" s="105">
        <f>E295+E294</f>
        <v>2489.6559999999999</v>
      </c>
      <c r="F296" s="105">
        <f t="shared" ref="F296:G296" si="45">F295+F294</f>
        <v>2489.6559999999999</v>
      </c>
      <c r="G296" s="105">
        <f t="shared" si="45"/>
        <v>2489.6559999999999</v>
      </c>
      <c r="H296" s="42"/>
      <c r="I296" s="252"/>
      <c r="J296" s="253"/>
      <c r="K296" s="253"/>
      <c r="L296" s="253"/>
      <c r="M296" s="254"/>
    </row>
    <row r="297" spans="1:14" x14ac:dyDescent="0.35">
      <c r="A297" s="104"/>
      <c r="B297" s="105"/>
      <c r="C297" s="105"/>
      <c r="D297" s="105"/>
      <c r="E297" s="105"/>
      <c r="F297" s="42"/>
      <c r="G297" s="42"/>
      <c r="H297" s="42"/>
      <c r="I297" s="255"/>
      <c r="J297" s="256"/>
      <c r="K297" s="256"/>
      <c r="L297" s="256"/>
      <c r="M297" s="257"/>
    </row>
    <row r="298" spans="1:14" x14ac:dyDescent="0.3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1"/>
    </row>
    <row r="299" spans="1:14" ht="15" x14ac:dyDescent="0.35">
      <c r="A299" s="285" t="s">
        <v>69</v>
      </c>
      <c r="B299" s="285"/>
      <c r="C299" s="285"/>
      <c r="D299" s="285"/>
      <c r="E299" s="285"/>
      <c r="F299" s="285"/>
      <c r="G299" s="285"/>
      <c r="H299" s="285"/>
      <c r="I299" s="285"/>
      <c r="J299" s="285"/>
      <c r="K299" s="285"/>
      <c r="L299" s="285"/>
      <c r="M299" s="286"/>
    </row>
    <row r="300" spans="1:14" x14ac:dyDescent="0.35">
      <c r="A300" s="287" t="s">
        <v>70</v>
      </c>
      <c r="B300" s="287"/>
      <c r="C300" s="287"/>
      <c r="D300" s="287"/>
      <c r="E300" s="287"/>
      <c r="F300" s="287"/>
      <c r="G300" s="287"/>
      <c r="H300" s="287"/>
      <c r="I300" s="287"/>
      <c r="J300" s="287"/>
      <c r="K300" s="287"/>
      <c r="L300" s="287"/>
      <c r="M300" s="288"/>
    </row>
    <row r="301" spans="1:14" ht="27" customHeight="1" x14ac:dyDescent="0.35">
      <c r="A301" s="245" t="s">
        <v>405</v>
      </c>
      <c r="B301" s="246"/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7"/>
    </row>
    <row r="302" spans="1:14" ht="52" x14ac:dyDescent="0.35">
      <c r="A302" s="71" t="s">
        <v>94</v>
      </c>
      <c r="B302" s="72" t="s">
        <v>406</v>
      </c>
      <c r="C302" s="64" t="s">
        <v>72</v>
      </c>
      <c r="D302" s="71"/>
      <c r="E302" s="71"/>
      <c r="F302" s="71"/>
      <c r="G302" s="71"/>
      <c r="H302" s="71"/>
      <c r="I302" s="72" t="s">
        <v>416</v>
      </c>
      <c r="J302" s="71" t="s">
        <v>173</v>
      </c>
      <c r="K302" s="71">
        <v>0</v>
      </c>
      <c r="L302" s="71">
        <v>0</v>
      </c>
      <c r="M302" s="71">
        <v>0</v>
      </c>
    </row>
    <row r="303" spans="1:14" ht="130" x14ac:dyDescent="0.35">
      <c r="A303" s="71" t="s">
        <v>95</v>
      </c>
      <c r="B303" s="72" t="s">
        <v>407</v>
      </c>
      <c r="C303" s="64" t="s">
        <v>72</v>
      </c>
      <c r="D303" s="71"/>
      <c r="E303" s="71"/>
      <c r="F303" s="71"/>
      <c r="G303" s="71"/>
      <c r="H303" s="71"/>
      <c r="I303" s="72" t="s">
        <v>417</v>
      </c>
      <c r="J303" s="71" t="s">
        <v>131</v>
      </c>
      <c r="K303" s="71">
        <v>130</v>
      </c>
      <c r="L303" s="71">
        <v>166</v>
      </c>
      <c r="M303" s="71" t="s">
        <v>523</v>
      </c>
      <c r="N303">
        <f>L303/K303*100</f>
        <v>127.69230769230768</v>
      </c>
    </row>
    <row r="304" spans="1:14" ht="19.75" customHeight="1" x14ac:dyDescent="0.35">
      <c r="A304" s="238" t="s">
        <v>408</v>
      </c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40"/>
    </row>
    <row r="305" spans="1:14" ht="150" customHeight="1" x14ac:dyDescent="0.35">
      <c r="A305" s="73" t="s">
        <v>93</v>
      </c>
      <c r="B305" s="73" t="s">
        <v>418</v>
      </c>
      <c r="C305" s="64" t="s">
        <v>72</v>
      </c>
      <c r="D305" s="73"/>
      <c r="E305" s="73"/>
      <c r="F305" s="73"/>
      <c r="G305" s="73"/>
      <c r="H305" s="73"/>
      <c r="I305" s="73" t="s">
        <v>419</v>
      </c>
      <c r="J305" s="73" t="s">
        <v>131</v>
      </c>
      <c r="K305" s="73">
        <v>120</v>
      </c>
      <c r="L305" s="73">
        <v>0</v>
      </c>
      <c r="M305" s="73">
        <f>L305-K305</f>
        <v>-120</v>
      </c>
      <c r="N305">
        <f>L305/K305*100</f>
        <v>0</v>
      </c>
    </row>
    <row r="306" spans="1:14" ht="19.25" customHeight="1" x14ac:dyDescent="0.35">
      <c r="A306" s="238" t="s">
        <v>409</v>
      </c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  <c r="M306" s="240"/>
    </row>
    <row r="307" spans="1:14" ht="128.4" customHeight="1" x14ac:dyDescent="0.35">
      <c r="A307" s="73" t="s">
        <v>101</v>
      </c>
      <c r="B307" s="73" t="s">
        <v>420</v>
      </c>
      <c r="C307" s="64" t="s">
        <v>72</v>
      </c>
      <c r="D307" s="73"/>
      <c r="E307" s="73"/>
      <c r="F307" s="73"/>
      <c r="G307" s="73"/>
      <c r="H307" s="73"/>
      <c r="I307" s="73" t="s">
        <v>421</v>
      </c>
      <c r="J307" s="73" t="s">
        <v>131</v>
      </c>
      <c r="K307" s="73">
        <v>300</v>
      </c>
      <c r="L307" s="73">
        <v>300</v>
      </c>
      <c r="M307" s="73">
        <v>0</v>
      </c>
      <c r="N307">
        <f>L307/K307*100</f>
        <v>100</v>
      </c>
    </row>
    <row r="308" spans="1:14" ht="63" customHeight="1" x14ac:dyDescent="0.35">
      <c r="A308" s="73" t="s">
        <v>143</v>
      </c>
      <c r="B308" s="73" t="s">
        <v>410</v>
      </c>
      <c r="C308" s="64" t="s">
        <v>72</v>
      </c>
      <c r="D308" s="73"/>
      <c r="E308" s="73"/>
      <c r="F308" s="73"/>
      <c r="G308" s="73"/>
      <c r="H308" s="73"/>
      <c r="I308" s="73" t="s">
        <v>422</v>
      </c>
      <c r="J308" s="73" t="s">
        <v>173</v>
      </c>
      <c r="K308" s="73">
        <v>2</v>
      </c>
      <c r="L308" s="73">
        <v>2</v>
      </c>
      <c r="M308" s="73">
        <f>L308-K308</f>
        <v>0</v>
      </c>
      <c r="N308">
        <f>L308/K308*100</f>
        <v>100</v>
      </c>
    </row>
    <row r="309" spans="1:14" ht="98.4" customHeight="1" x14ac:dyDescent="0.35">
      <c r="A309" s="57" t="s">
        <v>411</v>
      </c>
      <c r="B309" s="57" t="s">
        <v>71</v>
      </c>
      <c r="C309" s="57" t="s">
        <v>72</v>
      </c>
      <c r="D309" s="59" t="s">
        <v>103</v>
      </c>
      <c r="E309" s="54">
        <v>48</v>
      </c>
      <c r="F309" s="59">
        <v>48</v>
      </c>
      <c r="G309" s="54">
        <v>48</v>
      </c>
      <c r="H309" s="56">
        <f>G309-F309</f>
        <v>0</v>
      </c>
      <c r="I309" s="333"/>
      <c r="J309" s="334"/>
      <c r="K309" s="334"/>
      <c r="L309" s="334"/>
      <c r="M309" s="335"/>
      <c r="N309">
        <f>(N308+N307+N305+N303+N302)/5</f>
        <v>65.538461538461533</v>
      </c>
    </row>
    <row r="310" spans="1:14" ht="39" x14ac:dyDescent="0.35">
      <c r="A310" s="57" t="s">
        <v>412</v>
      </c>
      <c r="B310" s="57" t="s">
        <v>413</v>
      </c>
      <c r="C310" s="57"/>
      <c r="D310" s="59" t="s">
        <v>103</v>
      </c>
      <c r="E310" s="54">
        <v>10</v>
      </c>
      <c r="F310" s="59">
        <v>10</v>
      </c>
      <c r="G310" s="57">
        <v>10</v>
      </c>
      <c r="H310" s="56">
        <f>G310-F310</f>
        <v>0</v>
      </c>
      <c r="I310" s="336"/>
      <c r="J310" s="337"/>
      <c r="K310" s="337"/>
      <c r="L310" s="337"/>
      <c r="M310" s="338"/>
    </row>
    <row r="311" spans="1:14" ht="91" x14ac:dyDescent="0.35">
      <c r="A311" s="57" t="s">
        <v>414</v>
      </c>
      <c r="B311" s="57" t="s">
        <v>415</v>
      </c>
      <c r="C311" s="64" t="s">
        <v>72</v>
      </c>
      <c r="D311" s="59" t="s">
        <v>103</v>
      </c>
      <c r="E311" s="57">
        <v>45</v>
      </c>
      <c r="F311" s="59">
        <v>45</v>
      </c>
      <c r="G311" s="57">
        <v>45</v>
      </c>
      <c r="H311" s="56">
        <f>G311-F311</f>
        <v>0</v>
      </c>
      <c r="I311" s="336"/>
      <c r="J311" s="337"/>
      <c r="K311" s="337"/>
      <c r="L311" s="337"/>
      <c r="M311" s="338"/>
    </row>
    <row r="312" spans="1:14" x14ac:dyDescent="0.35">
      <c r="A312" s="59"/>
      <c r="B312" s="47" t="s">
        <v>20</v>
      </c>
      <c r="C312" s="59"/>
      <c r="D312" s="59" t="s">
        <v>103</v>
      </c>
      <c r="E312" s="58">
        <f>E311+E310+E309</f>
        <v>103</v>
      </c>
      <c r="F312" s="65">
        <f>F311+F310+F309</f>
        <v>103</v>
      </c>
      <c r="G312" s="65">
        <f>G311+G310+G309</f>
        <v>103</v>
      </c>
      <c r="H312" s="56"/>
      <c r="I312" s="339"/>
      <c r="J312" s="340"/>
      <c r="K312" s="340"/>
      <c r="L312" s="340"/>
      <c r="M312" s="341"/>
    </row>
    <row r="313" spans="1:14" ht="15.65" customHeight="1" x14ac:dyDescent="0.35">
      <c r="A313" s="272" t="s">
        <v>423</v>
      </c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</row>
    <row r="314" spans="1:14" ht="15.65" customHeight="1" x14ac:dyDescent="0.35">
      <c r="A314" s="273" t="s">
        <v>73</v>
      </c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</row>
    <row r="315" spans="1:14" ht="48.65" customHeight="1" x14ac:dyDescent="0.35">
      <c r="A315" s="274" t="s">
        <v>424</v>
      </c>
      <c r="B315" s="275"/>
      <c r="C315" s="275"/>
      <c r="D315" s="275"/>
      <c r="E315" s="275"/>
      <c r="F315" s="275"/>
      <c r="G315" s="275"/>
      <c r="H315" s="275"/>
      <c r="I315" s="275"/>
      <c r="J315" s="275"/>
      <c r="K315" s="275"/>
      <c r="L315" s="275"/>
      <c r="M315" s="276"/>
    </row>
    <row r="316" spans="1:14" ht="36" customHeight="1" x14ac:dyDescent="0.35">
      <c r="A316" s="277" t="s">
        <v>425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9"/>
    </row>
    <row r="317" spans="1:14" ht="21.65" customHeight="1" x14ac:dyDescent="0.35">
      <c r="A317" s="282" t="s">
        <v>94</v>
      </c>
      <c r="B317" s="328" t="s">
        <v>426</v>
      </c>
      <c r="C317" s="280" t="s">
        <v>74</v>
      </c>
      <c r="D317" s="77" t="s">
        <v>398</v>
      </c>
      <c r="E317" s="83">
        <v>1961.9960000000001</v>
      </c>
      <c r="F317" s="83">
        <v>1961.9960000000001</v>
      </c>
      <c r="G317" s="83">
        <v>1961.9960000000001</v>
      </c>
      <c r="H317" s="83">
        <f>G317-F317</f>
        <v>0</v>
      </c>
      <c r="I317" s="328" t="s">
        <v>428</v>
      </c>
      <c r="J317" s="282" t="s">
        <v>173</v>
      </c>
      <c r="K317" s="282">
        <v>6</v>
      </c>
      <c r="L317" s="282">
        <v>2</v>
      </c>
      <c r="M317" s="282">
        <f>L317-K317</f>
        <v>-4</v>
      </c>
      <c r="N317" s="319">
        <f>L317/K317*100</f>
        <v>33.333333333333329</v>
      </c>
    </row>
    <row r="318" spans="1:14" ht="18.649999999999999" customHeight="1" x14ac:dyDescent="0.35">
      <c r="A318" s="283"/>
      <c r="B318" s="329"/>
      <c r="C318" s="281"/>
      <c r="D318" s="77" t="s">
        <v>102</v>
      </c>
      <c r="E318" s="83">
        <v>2625.7</v>
      </c>
      <c r="F318" s="83">
        <v>2625.7</v>
      </c>
      <c r="G318" s="83">
        <v>2625.7</v>
      </c>
      <c r="H318" s="83">
        <f>G318-F318</f>
        <v>0</v>
      </c>
      <c r="I318" s="329"/>
      <c r="J318" s="283"/>
      <c r="K318" s="283"/>
      <c r="L318" s="283"/>
      <c r="M318" s="283"/>
      <c r="N318" s="319"/>
    </row>
    <row r="319" spans="1:14" ht="16.25" customHeight="1" x14ac:dyDescent="0.35">
      <c r="A319" s="283"/>
      <c r="B319" s="329"/>
      <c r="C319" s="281"/>
      <c r="D319" s="77" t="s">
        <v>103</v>
      </c>
      <c r="E319" s="83">
        <v>1500</v>
      </c>
      <c r="F319" s="83">
        <v>1500</v>
      </c>
      <c r="G319" s="83">
        <v>1500</v>
      </c>
      <c r="H319" s="83">
        <f>G319-F319</f>
        <v>0</v>
      </c>
      <c r="I319" s="329"/>
      <c r="J319" s="283"/>
      <c r="K319" s="283"/>
      <c r="L319" s="283"/>
      <c r="M319" s="283"/>
      <c r="N319" s="319"/>
    </row>
    <row r="320" spans="1:14" ht="18.649999999999999" customHeight="1" x14ac:dyDescent="0.35">
      <c r="A320" s="283"/>
      <c r="B320" s="329"/>
      <c r="C320" s="281"/>
      <c r="D320" s="81" t="s">
        <v>430</v>
      </c>
      <c r="E320" s="79">
        <v>2249.9</v>
      </c>
      <c r="F320" s="79">
        <v>2249.9</v>
      </c>
      <c r="G320" s="79">
        <v>2249.9</v>
      </c>
      <c r="H320" s="83">
        <f>G320-F320</f>
        <v>0</v>
      </c>
      <c r="I320" s="330"/>
      <c r="J320" s="331"/>
      <c r="K320" s="331"/>
      <c r="L320" s="331"/>
      <c r="M320" s="331"/>
      <c r="N320" s="319"/>
    </row>
    <row r="321" spans="1:14" ht="19.75" customHeight="1" x14ac:dyDescent="0.35">
      <c r="A321" s="283"/>
      <c r="B321" s="332" t="s">
        <v>427</v>
      </c>
      <c r="C321" s="281"/>
      <c r="D321" s="78" t="s">
        <v>398</v>
      </c>
      <c r="E321" s="79">
        <v>979.00099999999998</v>
      </c>
      <c r="F321" s="79">
        <v>979.00099999999998</v>
      </c>
      <c r="G321" s="79">
        <v>979.00099999999998</v>
      </c>
      <c r="H321" s="83">
        <f t="shared" ref="H321:H324" si="46">G321-F321</f>
        <v>0</v>
      </c>
      <c r="I321" s="270" t="s">
        <v>432</v>
      </c>
      <c r="J321" s="268" t="s">
        <v>173</v>
      </c>
      <c r="K321" s="268">
        <v>2</v>
      </c>
      <c r="L321" s="268">
        <v>1</v>
      </c>
      <c r="M321" s="268">
        <f>L321-K321</f>
        <v>-1</v>
      </c>
      <c r="N321" s="319">
        <f>L321/K321*100</f>
        <v>50</v>
      </c>
    </row>
    <row r="322" spans="1:14" ht="22.75" customHeight="1" x14ac:dyDescent="0.35">
      <c r="A322" s="283"/>
      <c r="B322" s="332"/>
      <c r="C322" s="281"/>
      <c r="D322" s="78" t="s">
        <v>102</v>
      </c>
      <c r="E322" s="79">
        <v>1406.123</v>
      </c>
      <c r="F322" s="79">
        <v>1406.123</v>
      </c>
      <c r="G322" s="79">
        <v>1406.123</v>
      </c>
      <c r="H322" s="83">
        <f t="shared" si="46"/>
        <v>0</v>
      </c>
      <c r="I322" s="271"/>
      <c r="J322" s="269"/>
      <c r="K322" s="269"/>
      <c r="L322" s="269"/>
      <c r="M322" s="269"/>
      <c r="N322" s="319"/>
    </row>
    <row r="323" spans="1:14" ht="28.25" customHeight="1" x14ac:dyDescent="0.35">
      <c r="A323" s="283"/>
      <c r="B323" s="332"/>
      <c r="C323" s="281"/>
      <c r="D323" s="78" t="s">
        <v>103</v>
      </c>
      <c r="E323" s="79">
        <v>827.92</v>
      </c>
      <c r="F323" s="79">
        <v>827.92</v>
      </c>
      <c r="G323" s="79">
        <v>827.92</v>
      </c>
      <c r="H323" s="83">
        <f t="shared" si="46"/>
        <v>0</v>
      </c>
      <c r="I323" s="270" t="s">
        <v>433</v>
      </c>
      <c r="J323" s="268" t="s">
        <v>429</v>
      </c>
      <c r="K323" s="268">
        <v>400</v>
      </c>
      <c r="L323" s="268">
        <v>144.19999999999999</v>
      </c>
      <c r="M323" s="268">
        <f>L323-K323</f>
        <v>-255.8</v>
      </c>
      <c r="N323" s="319">
        <f>L323/K323*100</f>
        <v>36.049999999999997</v>
      </c>
    </row>
    <row r="324" spans="1:14" ht="30" customHeight="1" x14ac:dyDescent="0.35">
      <c r="A324" s="283"/>
      <c r="B324" s="332"/>
      <c r="C324" s="281"/>
      <c r="D324" s="78" t="s">
        <v>104</v>
      </c>
      <c r="E324" s="79">
        <v>1328.74</v>
      </c>
      <c r="F324" s="79">
        <v>1328.74</v>
      </c>
      <c r="G324" s="79">
        <v>1328.74</v>
      </c>
      <c r="H324" s="83">
        <f t="shared" si="46"/>
        <v>0</v>
      </c>
      <c r="I324" s="271"/>
      <c r="J324" s="269"/>
      <c r="K324" s="269"/>
      <c r="L324" s="269"/>
      <c r="M324" s="269"/>
      <c r="N324" s="319"/>
    </row>
    <row r="325" spans="1:14" ht="28.25" customHeight="1" x14ac:dyDescent="0.35">
      <c r="A325" s="297" t="s">
        <v>434</v>
      </c>
      <c r="B325" s="298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9"/>
    </row>
    <row r="326" spans="1:14" ht="69" customHeight="1" x14ac:dyDescent="0.35">
      <c r="A326" s="280" t="s">
        <v>93</v>
      </c>
      <c r="B326" s="87" t="s">
        <v>435</v>
      </c>
      <c r="C326" s="300" t="s">
        <v>439</v>
      </c>
      <c r="D326" s="82" t="s">
        <v>102</v>
      </c>
      <c r="E326" s="82">
        <v>128034.24000000001</v>
      </c>
      <c r="F326" s="82">
        <v>128034.24000000001</v>
      </c>
      <c r="G326" s="82">
        <v>128034.24000000001</v>
      </c>
      <c r="H326" s="82">
        <f t="shared" ref="H326:H337" si="47">G326-F326</f>
        <v>0</v>
      </c>
      <c r="I326" s="81" t="s">
        <v>437</v>
      </c>
      <c r="J326" s="87" t="s">
        <v>438</v>
      </c>
      <c r="K326" s="87">
        <v>440</v>
      </c>
      <c r="L326" s="87">
        <v>440</v>
      </c>
      <c r="M326" s="23">
        <f>L326-K326</f>
        <v>0</v>
      </c>
      <c r="N326" s="319">
        <f>L326/K326*100</f>
        <v>100</v>
      </c>
    </row>
    <row r="327" spans="1:14" ht="45" customHeight="1" x14ac:dyDescent="0.35">
      <c r="A327" s="294"/>
      <c r="B327" s="87" t="s">
        <v>436</v>
      </c>
      <c r="C327" s="300"/>
      <c r="D327" s="82" t="s">
        <v>103</v>
      </c>
      <c r="E327" s="82">
        <v>6430.87</v>
      </c>
      <c r="F327" s="82">
        <v>6430.87</v>
      </c>
      <c r="G327" s="82">
        <v>6430.87</v>
      </c>
      <c r="H327" s="82">
        <f t="shared" si="47"/>
        <v>0</v>
      </c>
      <c r="I327" s="76" t="s">
        <v>431</v>
      </c>
      <c r="J327" s="75"/>
      <c r="K327" s="75"/>
      <c r="L327" s="75"/>
      <c r="M327" s="75"/>
      <c r="N327" s="319"/>
    </row>
    <row r="328" spans="1:14" ht="41.4" customHeight="1" x14ac:dyDescent="0.35">
      <c r="A328" s="84" t="s">
        <v>137</v>
      </c>
      <c r="B328" s="89" t="s">
        <v>441</v>
      </c>
      <c r="C328" s="295" t="s">
        <v>442</v>
      </c>
      <c r="D328" s="82" t="s">
        <v>102</v>
      </c>
      <c r="E328" s="79">
        <v>2243.29</v>
      </c>
      <c r="F328" s="79">
        <v>2243.29</v>
      </c>
      <c r="G328" s="23">
        <v>2243.29</v>
      </c>
      <c r="H328" s="79">
        <f t="shared" si="47"/>
        <v>0</v>
      </c>
      <c r="I328" s="270" t="s">
        <v>443</v>
      </c>
      <c r="J328" s="268" t="s">
        <v>444</v>
      </c>
      <c r="K328" s="268">
        <v>10.1</v>
      </c>
      <c r="L328" s="268">
        <v>10.1</v>
      </c>
      <c r="M328" s="268">
        <f>L32</f>
        <v>0</v>
      </c>
      <c r="N328">
        <f>L328/K328*100</f>
        <v>100</v>
      </c>
    </row>
    <row r="329" spans="1:14" ht="97.75" customHeight="1" x14ac:dyDescent="0.35">
      <c r="A329" s="92" t="s">
        <v>445</v>
      </c>
      <c r="B329" s="90" t="s">
        <v>440</v>
      </c>
      <c r="C329" s="296"/>
      <c r="D329" s="82" t="s">
        <v>103</v>
      </c>
      <c r="E329" s="79">
        <v>523.98500000000001</v>
      </c>
      <c r="F329" s="79">
        <v>523.98500000000001</v>
      </c>
      <c r="G329" s="23">
        <v>523.98500000000001</v>
      </c>
      <c r="H329" s="79">
        <f t="shared" si="47"/>
        <v>0</v>
      </c>
      <c r="I329" s="271"/>
      <c r="J329" s="269"/>
      <c r="K329" s="269"/>
      <c r="L329" s="269"/>
      <c r="M329" s="269"/>
    </row>
    <row r="330" spans="1:14" ht="28.75" customHeight="1" x14ac:dyDescent="0.35">
      <c r="A330" s="60" t="s">
        <v>336</v>
      </c>
      <c r="B330" s="89" t="s">
        <v>446</v>
      </c>
      <c r="C330" s="270" t="s">
        <v>442</v>
      </c>
      <c r="D330" s="82" t="s">
        <v>398</v>
      </c>
      <c r="E330" s="79">
        <v>676</v>
      </c>
      <c r="F330" s="79">
        <v>676</v>
      </c>
      <c r="G330" s="23">
        <v>676</v>
      </c>
      <c r="H330" s="82">
        <f t="shared" si="47"/>
        <v>0</v>
      </c>
      <c r="I330" s="270" t="s">
        <v>449</v>
      </c>
      <c r="J330" s="268" t="s">
        <v>444</v>
      </c>
      <c r="K330" s="314">
        <f>0.4+1.131</f>
        <v>1.5310000000000001</v>
      </c>
      <c r="L330" s="314">
        <f>0.257+1.135</f>
        <v>1.3919999999999999</v>
      </c>
      <c r="M330" s="314">
        <f>L330-K330</f>
        <v>-0.13900000000000023</v>
      </c>
      <c r="N330">
        <f>L330/K330*100</f>
        <v>90.920966688438909</v>
      </c>
    </row>
    <row r="331" spans="1:14" ht="28.75" customHeight="1" x14ac:dyDescent="0.35">
      <c r="A331" s="262" t="s">
        <v>447</v>
      </c>
      <c r="B331" s="313" t="s">
        <v>448</v>
      </c>
      <c r="C331" s="310"/>
      <c r="D331" s="82" t="s">
        <v>102</v>
      </c>
      <c r="E331" s="79">
        <v>1150</v>
      </c>
      <c r="F331" s="79">
        <v>1150</v>
      </c>
      <c r="G331" s="23">
        <v>984.92</v>
      </c>
      <c r="H331" s="82">
        <f t="shared" si="47"/>
        <v>-165.08000000000004</v>
      </c>
      <c r="I331" s="310"/>
      <c r="J331" s="311"/>
      <c r="K331" s="315"/>
      <c r="L331" s="315"/>
      <c r="M331" s="311"/>
    </row>
    <row r="332" spans="1:14" ht="34.75" customHeight="1" x14ac:dyDescent="0.35">
      <c r="A332" s="262"/>
      <c r="B332" s="313"/>
      <c r="C332" s="271"/>
      <c r="D332" s="82" t="s">
        <v>103</v>
      </c>
      <c r="E332" s="79">
        <f>56.844+164.95</f>
        <v>221.79399999999998</v>
      </c>
      <c r="F332" s="79">
        <f>56.844+164.95</f>
        <v>221.79399999999998</v>
      </c>
      <c r="G332" s="79">
        <f>56.844+164.95</f>
        <v>221.79399999999998</v>
      </c>
      <c r="H332" s="23">
        <f t="shared" si="47"/>
        <v>0</v>
      </c>
      <c r="I332" s="271"/>
      <c r="J332" s="269"/>
      <c r="K332" s="316"/>
      <c r="L332" s="316"/>
      <c r="M332" s="269"/>
    </row>
    <row r="333" spans="1:14" ht="26.4" customHeight="1" x14ac:dyDescent="0.35">
      <c r="A333" s="293" t="s">
        <v>450</v>
      </c>
      <c r="B333" s="292" t="s">
        <v>451</v>
      </c>
      <c r="C333" s="280" t="s">
        <v>442</v>
      </c>
      <c r="D333" s="82" t="s">
        <v>398</v>
      </c>
      <c r="E333" s="91">
        <v>350</v>
      </c>
      <c r="F333" s="79">
        <v>350</v>
      </c>
      <c r="G333" s="23">
        <v>350</v>
      </c>
      <c r="H333" s="23">
        <f t="shared" si="47"/>
        <v>0</v>
      </c>
      <c r="I333" s="280" t="s">
        <v>449</v>
      </c>
      <c r="J333" s="268" t="s">
        <v>444</v>
      </c>
      <c r="K333" s="268">
        <v>0.4</v>
      </c>
      <c r="L333" s="268">
        <v>0.4</v>
      </c>
      <c r="M333" s="268">
        <f>L333-K333</f>
        <v>0</v>
      </c>
      <c r="N333">
        <f>L333/K333*100</f>
        <v>100</v>
      </c>
    </row>
    <row r="334" spans="1:14" ht="16.75" customHeight="1" x14ac:dyDescent="0.35">
      <c r="A334" s="293"/>
      <c r="B334" s="292"/>
      <c r="C334" s="281"/>
      <c r="D334" s="82" t="s">
        <v>102</v>
      </c>
      <c r="E334" s="23">
        <v>598.1</v>
      </c>
      <c r="F334" s="79">
        <v>598.1</v>
      </c>
      <c r="G334" s="23">
        <v>516.84199999999998</v>
      </c>
      <c r="H334" s="23">
        <f t="shared" si="47"/>
        <v>-81.258000000000038</v>
      </c>
      <c r="I334" s="281"/>
      <c r="J334" s="311"/>
      <c r="K334" s="311"/>
      <c r="L334" s="311"/>
      <c r="M334" s="311"/>
    </row>
    <row r="335" spans="1:14" ht="15.65" customHeight="1" x14ac:dyDescent="0.35">
      <c r="A335" s="293"/>
      <c r="B335" s="292"/>
      <c r="C335" s="294"/>
      <c r="D335" s="82" t="s">
        <v>103</v>
      </c>
      <c r="E335" s="23">
        <v>172.785</v>
      </c>
      <c r="F335" s="23">
        <v>172.785</v>
      </c>
      <c r="G335" s="23">
        <v>172.785</v>
      </c>
      <c r="H335" s="23">
        <f t="shared" si="47"/>
        <v>0</v>
      </c>
      <c r="I335" s="281"/>
      <c r="J335" s="311"/>
      <c r="K335" s="311"/>
      <c r="L335" s="311"/>
      <c r="M335" s="311"/>
    </row>
    <row r="336" spans="1:14" ht="60" customHeight="1" x14ac:dyDescent="0.35">
      <c r="A336" s="93" t="s">
        <v>454</v>
      </c>
      <c r="B336" s="101" t="s">
        <v>453</v>
      </c>
      <c r="C336" s="94" t="s">
        <v>442</v>
      </c>
      <c r="D336" s="82" t="s">
        <v>103</v>
      </c>
      <c r="E336" s="23">
        <v>89</v>
      </c>
      <c r="F336" s="79">
        <v>89</v>
      </c>
      <c r="G336" s="23">
        <v>89</v>
      </c>
      <c r="H336" s="23">
        <f t="shared" si="47"/>
        <v>0</v>
      </c>
      <c r="I336" s="294"/>
      <c r="J336" s="269"/>
      <c r="K336" s="269"/>
      <c r="L336" s="269"/>
      <c r="M336" s="269"/>
    </row>
    <row r="337" spans="1:14" ht="30" customHeight="1" x14ac:dyDescent="0.35">
      <c r="A337" s="84" t="s">
        <v>452</v>
      </c>
      <c r="B337" s="60" t="s">
        <v>455</v>
      </c>
      <c r="C337" s="136" t="s">
        <v>442</v>
      </c>
      <c r="D337" s="63" t="s">
        <v>398</v>
      </c>
      <c r="E337" s="63">
        <v>2430</v>
      </c>
      <c r="F337" s="63">
        <v>2430</v>
      </c>
      <c r="G337" s="63">
        <v>2430</v>
      </c>
      <c r="H337" s="66">
        <f t="shared" si="47"/>
        <v>0</v>
      </c>
      <c r="I337" s="64" t="s">
        <v>459</v>
      </c>
      <c r="J337" s="62" t="s">
        <v>444</v>
      </c>
      <c r="K337" s="62">
        <v>4.5679999999999996</v>
      </c>
      <c r="L337" s="62">
        <v>4.5679999999999996</v>
      </c>
      <c r="M337" s="62">
        <f>L337-K337</f>
        <v>0</v>
      </c>
      <c r="N337">
        <f>L337/K337*100</f>
        <v>100</v>
      </c>
    </row>
    <row r="338" spans="1:14" ht="22.25" customHeight="1" x14ac:dyDescent="0.35">
      <c r="A338" s="281" t="s">
        <v>457</v>
      </c>
      <c r="B338" s="262" t="s">
        <v>456</v>
      </c>
      <c r="C338" s="176"/>
      <c r="D338" s="63" t="s">
        <v>102</v>
      </c>
      <c r="E338" s="63">
        <v>5265</v>
      </c>
      <c r="F338" s="63">
        <v>5265</v>
      </c>
      <c r="G338" s="63">
        <v>5265</v>
      </c>
      <c r="H338" s="66">
        <f t="shared" ref="H338:H339" si="48">G338-F338</f>
        <v>0</v>
      </c>
      <c r="I338" s="134" t="s">
        <v>458</v>
      </c>
      <c r="J338" s="317" t="s">
        <v>460</v>
      </c>
      <c r="K338" s="306">
        <f>1195/(5036+1731)*100</f>
        <v>17.659228609428109</v>
      </c>
      <c r="L338" s="306">
        <f>1195/(5036+1731)*100</f>
        <v>17.659228609428109</v>
      </c>
      <c r="M338" s="308">
        <v>0</v>
      </c>
      <c r="N338">
        <f>L338/K338*100</f>
        <v>100</v>
      </c>
    </row>
    <row r="339" spans="1:14" x14ac:dyDescent="0.35">
      <c r="A339" s="294"/>
      <c r="B339" s="139"/>
      <c r="C339" s="137"/>
      <c r="D339" s="63" t="s">
        <v>103</v>
      </c>
      <c r="E339" s="63">
        <v>649.66999999999996</v>
      </c>
      <c r="F339" s="63">
        <v>649.66999999999996</v>
      </c>
      <c r="G339" s="63">
        <v>649.66999999999996</v>
      </c>
      <c r="H339" s="66">
        <f t="shared" si="48"/>
        <v>0</v>
      </c>
      <c r="I339" s="135"/>
      <c r="J339" s="318"/>
      <c r="K339" s="307"/>
      <c r="L339" s="307"/>
      <c r="M339" s="309"/>
    </row>
    <row r="340" spans="1:14" ht="63.65" customHeight="1" x14ac:dyDescent="0.35">
      <c r="A340" s="84" t="s">
        <v>461</v>
      </c>
      <c r="B340" s="60" t="s">
        <v>462</v>
      </c>
      <c r="C340" s="136" t="s">
        <v>463</v>
      </c>
      <c r="D340" s="63"/>
      <c r="E340" s="66"/>
      <c r="F340" s="64"/>
      <c r="G340" s="23"/>
      <c r="H340" s="66"/>
      <c r="I340" s="270" t="s">
        <v>470</v>
      </c>
      <c r="J340" s="268" t="s">
        <v>173</v>
      </c>
      <c r="K340" s="268">
        <v>3</v>
      </c>
      <c r="L340" s="268">
        <v>1</v>
      </c>
      <c r="M340" s="268">
        <f>L340-K340</f>
        <v>-2</v>
      </c>
      <c r="N340">
        <f>L340/K340*100</f>
        <v>33.333333333333329</v>
      </c>
    </row>
    <row r="341" spans="1:14" ht="52" x14ac:dyDescent="0.35">
      <c r="A341" s="85" t="s">
        <v>464</v>
      </c>
      <c r="B341" s="74" t="s">
        <v>465</v>
      </c>
      <c r="C341" s="176"/>
      <c r="D341" s="63" t="s">
        <v>103</v>
      </c>
      <c r="E341" s="23">
        <v>1864</v>
      </c>
      <c r="F341" s="82">
        <v>1864</v>
      </c>
      <c r="G341" s="23">
        <v>0</v>
      </c>
      <c r="H341" s="80">
        <f>G341-F341</f>
        <v>-1864</v>
      </c>
      <c r="I341" s="310"/>
      <c r="J341" s="311"/>
      <c r="K341" s="311"/>
      <c r="L341" s="311"/>
      <c r="M341" s="311"/>
    </row>
    <row r="342" spans="1:14" ht="117" x14ac:dyDescent="0.35">
      <c r="A342" s="85" t="s">
        <v>466</v>
      </c>
      <c r="B342" s="74" t="s">
        <v>467</v>
      </c>
      <c r="C342" s="176"/>
      <c r="D342" s="79" t="s">
        <v>103</v>
      </c>
      <c r="E342" s="23">
        <v>10</v>
      </c>
      <c r="F342" s="82">
        <v>10</v>
      </c>
      <c r="G342" s="23">
        <v>0</v>
      </c>
      <c r="H342" s="80">
        <f>G342-F342</f>
        <v>-10</v>
      </c>
      <c r="I342" s="310"/>
      <c r="J342" s="311"/>
      <c r="K342" s="311"/>
      <c r="L342" s="311"/>
      <c r="M342" s="311"/>
    </row>
    <row r="343" spans="1:14" ht="26" x14ac:dyDescent="0.35">
      <c r="A343" s="85" t="s">
        <v>468</v>
      </c>
      <c r="B343" s="74" t="s">
        <v>469</v>
      </c>
      <c r="C343" s="176"/>
      <c r="D343" s="88" t="s">
        <v>103</v>
      </c>
      <c r="E343" s="86">
        <v>160.63999999999999</v>
      </c>
      <c r="F343" s="84">
        <v>160.63999999999999</v>
      </c>
      <c r="G343" s="86">
        <v>160.63999999999999</v>
      </c>
      <c r="H343" s="86">
        <f>G343-F343</f>
        <v>0</v>
      </c>
      <c r="I343" s="271"/>
      <c r="J343" s="311"/>
      <c r="K343" s="311"/>
      <c r="L343" s="311"/>
      <c r="M343" s="311"/>
    </row>
    <row r="344" spans="1:14" x14ac:dyDescent="0.35">
      <c r="A344" s="138"/>
      <c r="B344" s="224" t="s">
        <v>20</v>
      </c>
      <c r="C344" s="138"/>
      <c r="D344" s="47" t="s">
        <v>398</v>
      </c>
      <c r="E344" s="65">
        <f>E337+E333+E330+E317</f>
        <v>5417.9960000000001</v>
      </c>
      <c r="F344" s="65">
        <f t="shared" ref="F344:G344" si="49">F337+F333+F330+F317</f>
        <v>5417.9960000000001</v>
      </c>
      <c r="G344" s="65">
        <f t="shared" si="49"/>
        <v>5417.9960000000001</v>
      </c>
      <c r="H344" s="47">
        <f>G344-F344</f>
        <v>0</v>
      </c>
      <c r="I344" s="95"/>
      <c r="J344" s="96"/>
      <c r="K344" s="96"/>
      <c r="L344" s="96"/>
      <c r="M344" s="97"/>
      <c r="N344">
        <f>(N340+N338+N337+N333+N330+N328+N326+N323+N317)/9</f>
        <v>77.070848150567286</v>
      </c>
    </row>
    <row r="345" spans="1:14" x14ac:dyDescent="0.35">
      <c r="A345" s="262"/>
      <c r="B345" s="258"/>
      <c r="C345" s="262"/>
      <c r="D345" s="47" t="s">
        <v>102</v>
      </c>
      <c r="E345" s="65">
        <f>E338+E334+E331+E328+E326+E318</f>
        <v>139916.33000000002</v>
      </c>
      <c r="F345" s="65">
        <f t="shared" ref="F345:G345" si="50">F338+F334+F331+F328+F326+F318</f>
        <v>139916.33000000002</v>
      </c>
      <c r="G345" s="65">
        <f t="shared" si="50"/>
        <v>139669.99200000003</v>
      </c>
      <c r="H345" s="47">
        <f t="shared" ref="H345:H347" si="51">G345-F345</f>
        <v>-246.33799999998882</v>
      </c>
      <c r="I345" s="98"/>
      <c r="J345" s="99"/>
      <c r="K345" s="99"/>
      <c r="L345" s="99"/>
      <c r="M345" s="100"/>
    </row>
    <row r="346" spans="1:14" x14ac:dyDescent="0.35">
      <c r="A346" s="262"/>
      <c r="B346" s="258"/>
      <c r="C346" s="262"/>
      <c r="D346" s="47" t="s">
        <v>103</v>
      </c>
      <c r="E346" s="26">
        <f>E343+E342+E341+E339+E336+E335+E332+E329+E327+E32+E319</f>
        <v>11717.743999999999</v>
      </c>
      <c r="F346" s="26">
        <f>F343+F342+F341+F339+F336+F335+F332+F329+F327+F32+F319</f>
        <v>11667.743999999999</v>
      </c>
      <c r="G346" s="26">
        <f>G343+G342+G341+G339+G336+G335+G332+G329+G327+G32+G319</f>
        <v>9793.7440000000006</v>
      </c>
      <c r="H346" s="47">
        <f t="shared" si="51"/>
        <v>-1873.9999999999982</v>
      </c>
      <c r="I346" s="98"/>
      <c r="J346" s="99"/>
      <c r="K346" s="99"/>
      <c r="L346" s="99"/>
      <c r="M346" s="100"/>
    </row>
    <row r="347" spans="1:14" x14ac:dyDescent="0.35">
      <c r="A347" s="262"/>
      <c r="B347" s="225"/>
      <c r="C347" s="139"/>
      <c r="D347" s="47" t="s">
        <v>430</v>
      </c>
      <c r="E347" s="65">
        <f>E320</f>
        <v>2249.9</v>
      </c>
      <c r="F347" s="65">
        <f t="shared" ref="F347:G347" si="52">F320</f>
        <v>2249.9</v>
      </c>
      <c r="G347" s="65">
        <f t="shared" si="52"/>
        <v>2249.9</v>
      </c>
      <c r="H347" s="47">
        <f t="shared" si="51"/>
        <v>0</v>
      </c>
      <c r="I347" s="98"/>
      <c r="J347" s="99"/>
      <c r="K347" s="99"/>
      <c r="L347" s="99"/>
      <c r="M347" s="100"/>
    </row>
    <row r="348" spans="1:14" ht="21" customHeight="1" x14ac:dyDescent="0.35">
      <c r="A348" s="262"/>
      <c r="B348" s="138" t="s">
        <v>22</v>
      </c>
      <c r="C348" s="134" t="s">
        <v>74</v>
      </c>
      <c r="D348" s="82" t="s">
        <v>398</v>
      </c>
      <c r="E348" s="63">
        <f t="shared" ref="E348:G351" si="53">E317</f>
        <v>1961.9960000000001</v>
      </c>
      <c r="F348" s="63">
        <f t="shared" si="53"/>
        <v>1961.9960000000001</v>
      </c>
      <c r="G348" s="63">
        <f t="shared" si="53"/>
        <v>1961.9960000000001</v>
      </c>
      <c r="H348" s="63">
        <f>G348-F348</f>
        <v>0</v>
      </c>
      <c r="I348" s="301"/>
      <c r="J348" s="302"/>
      <c r="K348" s="302"/>
      <c r="L348" s="302"/>
      <c r="M348" s="293"/>
    </row>
    <row r="349" spans="1:14" ht="18.649999999999999" customHeight="1" x14ac:dyDescent="0.35">
      <c r="A349" s="262"/>
      <c r="B349" s="262"/>
      <c r="C349" s="312"/>
      <c r="D349" s="82" t="s">
        <v>102</v>
      </c>
      <c r="E349" s="63">
        <f t="shared" si="53"/>
        <v>2625.7</v>
      </c>
      <c r="F349" s="63">
        <f t="shared" si="53"/>
        <v>2625.7</v>
      </c>
      <c r="G349" s="63">
        <f t="shared" si="53"/>
        <v>2625.7</v>
      </c>
      <c r="H349" s="63">
        <f t="shared" ref="H349:H357" si="54">G349-F349</f>
        <v>0</v>
      </c>
      <c r="I349" s="301"/>
      <c r="J349" s="302"/>
      <c r="K349" s="302"/>
      <c r="L349" s="302"/>
      <c r="M349" s="293"/>
    </row>
    <row r="350" spans="1:14" ht="20.399999999999999" customHeight="1" x14ac:dyDescent="0.35">
      <c r="A350" s="262"/>
      <c r="B350" s="262"/>
      <c r="C350" s="312"/>
      <c r="D350" s="23" t="s">
        <v>103</v>
      </c>
      <c r="E350" s="63">
        <f t="shared" si="53"/>
        <v>1500</v>
      </c>
      <c r="F350" s="63">
        <f t="shared" si="53"/>
        <v>1500</v>
      </c>
      <c r="G350" s="63">
        <f t="shared" si="53"/>
        <v>1500</v>
      </c>
      <c r="H350" s="63">
        <f t="shared" si="54"/>
        <v>0</v>
      </c>
      <c r="I350" s="301"/>
      <c r="J350" s="302"/>
      <c r="K350" s="302"/>
      <c r="L350" s="302"/>
      <c r="M350" s="293"/>
    </row>
    <row r="351" spans="1:14" ht="26.4" customHeight="1" x14ac:dyDescent="0.35">
      <c r="A351" s="262"/>
      <c r="B351" s="139"/>
      <c r="C351" s="135"/>
      <c r="D351" s="23" t="s">
        <v>430</v>
      </c>
      <c r="E351" s="63">
        <f t="shared" si="53"/>
        <v>2249.9</v>
      </c>
      <c r="F351" s="63">
        <f t="shared" si="53"/>
        <v>2249.9</v>
      </c>
      <c r="G351" s="63">
        <f t="shared" si="53"/>
        <v>2249.9</v>
      </c>
      <c r="H351" s="63">
        <f t="shared" si="54"/>
        <v>0</v>
      </c>
      <c r="I351" s="301"/>
      <c r="J351" s="302"/>
      <c r="K351" s="302"/>
      <c r="L351" s="302"/>
      <c r="M351" s="293"/>
    </row>
    <row r="352" spans="1:14" ht="14.4" customHeight="1" x14ac:dyDescent="0.35">
      <c r="A352" s="262"/>
      <c r="B352" s="138" t="s">
        <v>33</v>
      </c>
      <c r="C352" s="174" t="s">
        <v>439</v>
      </c>
      <c r="D352" s="63" t="s">
        <v>102</v>
      </c>
      <c r="E352" s="63">
        <f>E326</f>
        <v>128034.24000000001</v>
      </c>
      <c r="F352" s="63">
        <f t="shared" ref="F352:G352" si="55">F326</f>
        <v>128034.24000000001</v>
      </c>
      <c r="G352" s="63">
        <f t="shared" si="55"/>
        <v>128034.24000000001</v>
      </c>
      <c r="H352" s="63">
        <f t="shared" si="54"/>
        <v>0</v>
      </c>
      <c r="I352" s="301"/>
      <c r="J352" s="302"/>
      <c r="K352" s="302"/>
      <c r="L352" s="302"/>
      <c r="M352" s="293"/>
    </row>
    <row r="353" spans="1:13" x14ac:dyDescent="0.35">
      <c r="A353" s="262"/>
      <c r="B353" s="262"/>
      <c r="C353" s="241"/>
      <c r="D353" s="63" t="s">
        <v>103</v>
      </c>
      <c r="E353" s="63">
        <f>E327</f>
        <v>6430.87</v>
      </c>
      <c r="F353" s="63">
        <f t="shared" ref="F353:G353" si="56">F327</f>
        <v>6430.87</v>
      </c>
      <c r="G353" s="63">
        <f t="shared" si="56"/>
        <v>6430.87</v>
      </c>
      <c r="H353" s="63">
        <f t="shared" si="54"/>
        <v>0</v>
      </c>
      <c r="I353" s="301"/>
      <c r="J353" s="302"/>
      <c r="K353" s="302"/>
      <c r="L353" s="302"/>
      <c r="M353" s="293"/>
    </row>
    <row r="354" spans="1:13" x14ac:dyDescent="0.35">
      <c r="A354" s="262"/>
      <c r="B354" s="139"/>
      <c r="C354" s="175"/>
      <c r="D354" s="63"/>
      <c r="E354" s="63"/>
      <c r="F354" s="63"/>
      <c r="G354" s="63"/>
      <c r="H354" s="63"/>
      <c r="I354" s="301"/>
      <c r="J354" s="302"/>
      <c r="K354" s="302"/>
      <c r="L354" s="302"/>
      <c r="M354" s="293"/>
    </row>
    <row r="355" spans="1:13" ht="16.75" customHeight="1" x14ac:dyDescent="0.35">
      <c r="A355" s="262"/>
      <c r="B355" s="138" t="s">
        <v>67</v>
      </c>
      <c r="C355" s="174" t="s">
        <v>442</v>
      </c>
      <c r="D355" s="63" t="s">
        <v>398</v>
      </c>
      <c r="E355" s="63">
        <f>E337+E333+E330</f>
        <v>3456</v>
      </c>
      <c r="F355" s="63">
        <f t="shared" ref="F355:G355" si="57">F337+F333+F330</f>
        <v>3456</v>
      </c>
      <c r="G355" s="63">
        <f t="shared" si="57"/>
        <v>3456</v>
      </c>
      <c r="H355" s="63">
        <f t="shared" si="54"/>
        <v>0</v>
      </c>
      <c r="I355" s="301"/>
      <c r="J355" s="302"/>
      <c r="K355" s="302"/>
      <c r="L355" s="302"/>
      <c r="M355" s="293"/>
    </row>
    <row r="356" spans="1:13" x14ac:dyDescent="0.35">
      <c r="A356" s="262"/>
      <c r="B356" s="262"/>
      <c r="C356" s="241"/>
      <c r="D356" s="63" t="s">
        <v>102</v>
      </c>
      <c r="E356" s="63">
        <f>E338+E334+E331+E328</f>
        <v>9256.39</v>
      </c>
      <c r="F356" s="63">
        <f t="shared" ref="F356:G356" si="58">F338+F334+F331+F328</f>
        <v>9256.39</v>
      </c>
      <c r="G356" s="63">
        <f t="shared" si="58"/>
        <v>9010.0519999999997</v>
      </c>
      <c r="H356" s="63">
        <f t="shared" si="54"/>
        <v>-246.33799999999974</v>
      </c>
      <c r="I356" s="301"/>
      <c r="J356" s="302"/>
      <c r="K356" s="302"/>
      <c r="L356" s="302"/>
      <c r="M356" s="293"/>
    </row>
    <row r="357" spans="1:13" ht="23.4" customHeight="1" x14ac:dyDescent="0.35">
      <c r="A357" s="139"/>
      <c r="B357" s="139"/>
      <c r="C357" s="175"/>
      <c r="D357" s="63" t="s">
        <v>103</v>
      </c>
      <c r="E357" s="63">
        <f>E343+E342+E341+E339+E336+E335+E332+E329</f>
        <v>3691.8739999999998</v>
      </c>
      <c r="F357" s="63">
        <f t="shared" ref="F357:G357" si="59">F343+F342+F341+F339+F336+F335+F332+F329</f>
        <v>3691.8739999999998</v>
      </c>
      <c r="G357" s="63">
        <f t="shared" si="59"/>
        <v>1817.8740000000003</v>
      </c>
      <c r="H357" s="63">
        <f t="shared" si="54"/>
        <v>-1873.9999999999995</v>
      </c>
      <c r="I357" s="303"/>
      <c r="J357" s="304"/>
      <c r="K357" s="304"/>
      <c r="L357" s="304"/>
      <c r="M357" s="305"/>
    </row>
  </sheetData>
  <mergeCells count="405">
    <mergeCell ref="B134:B135"/>
    <mergeCell ref="C134:C135"/>
    <mergeCell ref="I134:M138"/>
    <mergeCell ref="A117:A119"/>
    <mergeCell ref="I309:M312"/>
    <mergeCell ref="I116:M119"/>
    <mergeCell ref="N20:N22"/>
    <mergeCell ref="N317:N320"/>
    <mergeCell ref="N321:N322"/>
    <mergeCell ref="A134:A138"/>
    <mergeCell ref="F258:F259"/>
    <mergeCell ref="G258:G259"/>
    <mergeCell ref="H258:H259"/>
    <mergeCell ref="I279:I281"/>
    <mergeCell ref="A264:A265"/>
    <mergeCell ref="B264:B265"/>
    <mergeCell ref="C189:C190"/>
    <mergeCell ref="A194:M194"/>
    <mergeCell ref="A196:M196"/>
    <mergeCell ref="A200:M200"/>
    <mergeCell ref="C201:C202"/>
    <mergeCell ref="I203:M208"/>
    <mergeCell ref="B203:B205"/>
    <mergeCell ref="C203:C205"/>
    <mergeCell ref="N323:N324"/>
    <mergeCell ref="N326:N327"/>
    <mergeCell ref="A292:A293"/>
    <mergeCell ref="B292:B293"/>
    <mergeCell ref="C292:C293"/>
    <mergeCell ref="I292:I293"/>
    <mergeCell ref="J292:J293"/>
    <mergeCell ref="K292:K293"/>
    <mergeCell ref="L292:L293"/>
    <mergeCell ref="M292:M293"/>
    <mergeCell ref="A294:A295"/>
    <mergeCell ref="B294:B295"/>
    <mergeCell ref="C294:C295"/>
    <mergeCell ref="B317:B320"/>
    <mergeCell ref="I317:I320"/>
    <mergeCell ref="J317:J320"/>
    <mergeCell ref="K317:K320"/>
    <mergeCell ref="L317:L320"/>
    <mergeCell ref="M317:M320"/>
    <mergeCell ref="B321:B324"/>
    <mergeCell ref="I321:I322"/>
    <mergeCell ref="K333:K336"/>
    <mergeCell ref="L333:L336"/>
    <mergeCell ref="M333:M336"/>
    <mergeCell ref="B331:B332"/>
    <mergeCell ref="C330:C332"/>
    <mergeCell ref="I330:I332"/>
    <mergeCell ref="J330:J332"/>
    <mergeCell ref="K330:K332"/>
    <mergeCell ref="L330:L332"/>
    <mergeCell ref="M330:M332"/>
    <mergeCell ref="M328:M329"/>
    <mergeCell ref="A325:M325"/>
    <mergeCell ref="A326:A327"/>
    <mergeCell ref="C326:C327"/>
    <mergeCell ref="J321:J322"/>
    <mergeCell ref="K321:K322"/>
    <mergeCell ref="L321:L322"/>
    <mergeCell ref="A344:A357"/>
    <mergeCell ref="B355:B357"/>
    <mergeCell ref="C355:C357"/>
    <mergeCell ref="I348:M357"/>
    <mergeCell ref="K338:K339"/>
    <mergeCell ref="L338:L339"/>
    <mergeCell ref="M338:M339"/>
    <mergeCell ref="C340:C343"/>
    <mergeCell ref="I340:I343"/>
    <mergeCell ref="J340:J343"/>
    <mergeCell ref="K340:K343"/>
    <mergeCell ref="L340:L343"/>
    <mergeCell ref="M340:M343"/>
    <mergeCell ref="A338:A339"/>
    <mergeCell ref="B338:B339"/>
    <mergeCell ref="C337:C339"/>
    <mergeCell ref="I338:I339"/>
    <mergeCell ref="C352:C354"/>
    <mergeCell ref="B352:B354"/>
    <mergeCell ref="A331:A332"/>
    <mergeCell ref="B333:B335"/>
    <mergeCell ref="A333:A335"/>
    <mergeCell ref="C333:C335"/>
    <mergeCell ref="C328:C329"/>
    <mergeCell ref="I328:I329"/>
    <mergeCell ref="J328:J329"/>
    <mergeCell ref="C348:C351"/>
    <mergeCell ref="B348:B351"/>
    <mergeCell ref="I333:I336"/>
    <mergeCell ref="J333:J336"/>
    <mergeCell ref="J338:J339"/>
    <mergeCell ref="K328:K329"/>
    <mergeCell ref="L328:L329"/>
    <mergeCell ref="M321:M322"/>
    <mergeCell ref="I323:I324"/>
    <mergeCell ref="J323:J324"/>
    <mergeCell ref="K323:K324"/>
    <mergeCell ref="L323:L324"/>
    <mergeCell ref="M323:M324"/>
    <mergeCell ref="B192:B193"/>
    <mergeCell ref="A313:M313"/>
    <mergeCell ref="A314:M314"/>
    <mergeCell ref="A315:M315"/>
    <mergeCell ref="A316:M316"/>
    <mergeCell ref="C317:C324"/>
    <mergeCell ref="A317:A324"/>
    <mergeCell ref="A253:M253"/>
    <mergeCell ref="A252:M252"/>
    <mergeCell ref="A299:M299"/>
    <mergeCell ref="A300:M300"/>
    <mergeCell ref="A290:M290"/>
    <mergeCell ref="A258:A259"/>
    <mergeCell ref="B258:B259"/>
    <mergeCell ref="D258:D259"/>
    <mergeCell ref="E258:E259"/>
    <mergeCell ref="A203:A205"/>
    <mergeCell ref="A192:A193"/>
    <mergeCell ref="A209:M209"/>
    <mergeCell ref="A210:M210"/>
    <mergeCell ref="A213:M213"/>
    <mergeCell ref="A221:M221"/>
    <mergeCell ref="C206:E206"/>
    <mergeCell ref="A223:M223"/>
    <mergeCell ref="A211:M211"/>
    <mergeCell ref="A189:A190"/>
    <mergeCell ref="J264:J265"/>
    <mergeCell ref="A141:M141"/>
    <mergeCell ref="A143:M143"/>
    <mergeCell ref="A146:M146"/>
    <mergeCell ref="A148:M148"/>
    <mergeCell ref="A151:M151"/>
    <mergeCell ref="A153:M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70:M170"/>
    <mergeCell ref="A178:M178"/>
    <mergeCell ref="A179:M179"/>
    <mergeCell ref="A173:M173"/>
    <mergeCell ref="A180:M180"/>
    <mergeCell ref="A185:A186"/>
    <mergeCell ref="B185:B186"/>
    <mergeCell ref="C185:C186"/>
    <mergeCell ref="I185:I186"/>
    <mergeCell ref="J185:J186"/>
    <mergeCell ref="A1:M1"/>
    <mergeCell ref="A2:M2"/>
    <mergeCell ref="A3:M3"/>
    <mergeCell ref="A4:M4"/>
    <mergeCell ref="C344:C347"/>
    <mergeCell ref="B344:B347"/>
    <mergeCell ref="A251:M251"/>
    <mergeCell ref="A250:M250"/>
    <mergeCell ref="A231:M231"/>
    <mergeCell ref="A232:M232"/>
    <mergeCell ref="A234:M234"/>
    <mergeCell ref="A238:M238"/>
    <mergeCell ref="A240:M240"/>
    <mergeCell ref="A242:M242"/>
    <mergeCell ref="A244:M244"/>
    <mergeCell ref="I247:M249"/>
    <mergeCell ref="A229:M229"/>
    <mergeCell ref="A230:M230"/>
    <mergeCell ref="I228:M228"/>
    <mergeCell ref="A219:M219"/>
    <mergeCell ref="A191:M191"/>
    <mergeCell ref="C192:C193"/>
    <mergeCell ref="A183:M183"/>
    <mergeCell ref="B189:B190"/>
    <mergeCell ref="A306:M306"/>
    <mergeCell ref="A275:M275"/>
    <mergeCell ref="B278:B281"/>
    <mergeCell ref="A278:A281"/>
    <mergeCell ref="A276:A277"/>
    <mergeCell ref="B276:B277"/>
    <mergeCell ref="C276:C277"/>
    <mergeCell ref="A288:M288"/>
    <mergeCell ref="A289:M289"/>
    <mergeCell ref="A291:M291"/>
    <mergeCell ref="C286:E286"/>
    <mergeCell ref="I294:M297"/>
    <mergeCell ref="A282:A285"/>
    <mergeCell ref="B282:B285"/>
    <mergeCell ref="C282:C285"/>
    <mergeCell ref="I282:M287"/>
    <mergeCell ref="A301:M301"/>
    <mergeCell ref="A304:M304"/>
    <mergeCell ref="I264:I265"/>
    <mergeCell ref="A266:A267"/>
    <mergeCell ref="C266:C267"/>
    <mergeCell ref="I266:I267"/>
    <mergeCell ref="A106:M106"/>
    <mergeCell ref="A109:M109"/>
    <mergeCell ref="A112:M112"/>
    <mergeCell ref="C118:H118"/>
    <mergeCell ref="A123:M123"/>
    <mergeCell ref="A120:M120"/>
    <mergeCell ref="A121:M121"/>
    <mergeCell ref="A122:M122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3:I114"/>
    <mergeCell ref="J113:J114"/>
    <mergeCell ref="K113:K114"/>
    <mergeCell ref="L113:L114"/>
    <mergeCell ref="M113:M114"/>
    <mergeCell ref="C107:C108"/>
    <mergeCell ref="C119:D119"/>
    <mergeCell ref="C113:C116"/>
    <mergeCell ref="A83:M83"/>
    <mergeCell ref="A84:M84"/>
    <mergeCell ref="A85:M85"/>
    <mergeCell ref="C81:E81"/>
    <mergeCell ref="B79:B80"/>
    <mergeCell ref="I79:M82"/>
    <mergeCell ref="A79:A82"/>
    <mergeCell ref="A40:M40"/>
    <mergeCell ref="A42:M42"/>
    <mergeCell ref="A67:M67"/>
    <mergeCell ref="A68:M68"/>
    <mergeCell ref="A71:M71"/>
    <mergeCell ref="A72:A73"/>
    <mergeCell ref="B72:B73"/>
    <mergeCell ref="C72:C73"/>
    <mergeCell ref="I72:I73"/>
    <mergeCell ref="J72:J73"/>
    <mergeCell ref="A45:M45"/>
    <mergeCell ref="A49:M49"/>
    <mergeCell ref="A51:A52"/>
    <mergeCell ref="B51:B52"/>
    <mergeCell ref="C51:C52"/>
    <mergeCell ref="I51:I52"/>
    <mergeCell ref="J51:J52"/>
    <mergeCell ref="A9:M9"/>
    <mergeCell ref="A10:M10"/>
    <mergeCell ref="A11:M11"/>
    <mergeCell ref="A12:M12"/>
    <mergeCell ref="A14:A15"/>
    <mergeCell ref="B14:B15"/>
    <mergeCell ref="C14:C15"/>
    <mergeCell ref="I14:I15"/>
    <mergeCell ref="J14:J15"/>
    <mergeCell ref="K14:K15"/>
    <mergeCell ref="L14:L15"/>
    <mergeCell ref="M14:M15"/>
    <mergeCell ref="I6:L6"/>
    <mergeCell ref="I7:L7"/>
    <mergeCell ref="M6:M8"/>
    <mergeCell ref="A6:A8"/>
    <mergeCell ref="B6:B8"/>
    <mergeCell ref="C6:C8"/>
    <mergeCell ref="G6:G8"/>
    <mergeCell ref="H6:H8"/>
    <mergeCell ref="D6:F7"/>
    <mergeCell ref="D8:E8"/>
    <mergeCell ref="A23:M23"/>
    <mergeCell ref="A26:M26"/>
    <mergeCell ref="A31:A33"/>
    <mergeCell ref="B31:C33"/>
    <mergeCell ref="C34:H34"/>
    <mergeCell ref="A39:M39"/>
    <mergeCell ref="A17:M17"/>
    <mergeCell ref="A19:M19"/>
    <mergeCell ref="A20:A22"/>
    <mergeCell ref="B20:B22"/>
    <mergeCell ref="C20:C22"/>
    <mergeCell ref="I20:I22"/>
    <mergeCell ref="J20:J22"/>
    <mergeCell ref="K20:K22"/>
    <mergeCell ref="L20:L22"/>
    <mergeCell ref="M20:M22"/>
    <mergeCell ref="A37:M37"/>
    <mergeCell ref="A38:M38"/>
    <mergeCell ref="I31:M36"/>
    <mergeCell ref="K51:K52"/>
    <mergeCell ref="L51:L52"/>
    <mergeCell ref="M51:M52"/>
    <mergeCell ref="B63:B64"/>
    <mergeCell ref="C63:C64"/>
    <mergeCell ref="C65:C66"/>
    <mergeCell ref="I63:M66"/>
    <mergeCell ref="A69:M69"/>
    <mergeCell ref="A63:A66"/>
    <mergeCell ref="A57:M57"/>
    <mergeCell ref="A58:A59"/>
    <mergeCell ref="B58:B59"/>
    <mergeCell ref="C58:C59"/>
    <mergeCell ref="I58:I59"/>
    <mergeCell ref="J58:J59"/>
    <mergeCell ref="K58:K59"/>
    <mergeCell ref="L58:L59"/>
    <mergeCell ref="M58:M59"/>
    <mergeCell ref="A60:A61"/>
    <mergeCell ref="B60:B61"/>
    <mergeCell ref="C60:C61"/>
    <mergeCell ref="I60:I61"/>
    <mergeCell ref="J60:J61"/>
    <mergeCell ref="K60:K61"/>
    <mergeCell ref="A86:M86"/>
    <mergeCell ref="A87:M87"/>
    <mergeCell ref="A89:M89"/>
    <mergeCell ref="I91:M93"/>
    <mergeCell ref="C92:C93"/>
    <mergeCell ref="D92:D93"/>
    <mergeCell ref="E92:E93"/>
    <mergeCell ref="F92:F93"/>
    <mergeCell ref="G92:G93"/>
    <mergeCell ref="H92:H93"/>
    <mergeCell ref="A91:A93"/>
    <mergeCell ref="A95:M95"/>
    <mergeCell ref="A96:M96"/>
    <mergeCell ref="A98:M98"/>
    <mergeCell ref="A99:A100"/>
    <mergeCell ref="B99:B100"/>
    <mergeCell ref="I99:I100"/>
    <mergeCell ref="J99:J100"/>
    <mergeCell ref="K99:K100"/>
    <mergeCell ref="M99:M100"/>
    <mergeCell ref="L99:L100"/>
    <mergeCell ref="C99:C104"/>
    <mergeCell ref="M266:M267"/>
    <mergeCell ref="L60:L61"/>
    <mergeCell ref="M60:M61"/>
    <mergeCell ref="A77:A78"/>
    <mergeCell ref="B77:B78"/>
    <mergeCell ref="C77:C80"/>
    <mergeCell ref="I77:I78"/>
    <mergeCell ref="J77:J78"/>
    <mergeCell ref="K77:K78"/>
    <mergeCell ref="L77:L78"/>
    <mergeCell ref="M77:M78"/>
    <mergeCell ref="K72:K73"/>
    <mergeCell ref="L72:L73"/>
    <mergeCell ref="M72:M73"/>
    <mergeCell ref="A76:M76"/>
    <mergeCell ref="A74:A75"/>
    <mergeCell ref="B74:B75"/>
    <mergeCell ref="C74:C75"/>
    <mergeCell ref="I74:I75"/>
    <mergeCell ref="J74:J75"/>
    <mergeCell ref="K74:K75"/>
    <mergeCell ref="L74:L75"/>
    <mergeCell ref="M74:M75"/>
    <mergeCell ref="A94:M94"/>
    <mergeCell ref="C287:E287"/>
    <mergeCell ref="A260:A261"/>
    <mergeCell ref="B260:B261"/>
    <mergeCell ref="D260:D261"/>
    <mergeCell ref="E260:E261"/>
    <mergeCell ref="F260:F261"/>
    <mergeCell ref="G260:G261"/>
    <mergeCell ref="H260:H261"/>
    <mergeCell ref="C278:C281"/>
    <mergeCell ref="B266:B267"/>
    <mergeCell ref="D276:D277"/>
    <mergeCell ref="E276:E277"/>
    <mergeCell ref="F276:F277"/>
    <mergeCell ref="G276:G277"/>
    <mergeCell ref="H276:H277"/>
    <mergeCell ref="A268:M268"/>
    <mergeCell ref="A272:M272"/>
    <mergeCell ref="C264:C265"/>
    <mergeCell ref="K264:K265"/>
    <mergeCell ref="L264:L265"/>
    <mergeCell ref="M264:M265"/>
    <mergeCell ref="J266:J267"/>
    <mergeCell ref="K266:K267"/>
    <mergeCell ref="L266:L267"/>
    <mergeCell ref="A125:A126"/>
    <mergeCell ref="B125:B126"/>
    <mergeCell ref="C125:C126"/>
    <mergeCell ref="I125:I126"/>
    <mergeCell ref="J125:J126"/>
    <mergeCell ref="K125:K126"/>
    <mergeCell ref="L125:L126"/>
    <mergeCell ref="M125:M126"/>
    <mergeCell ref="C228:H228"/>
    <mergeCell ref="A129:M129"/>
    <mergeCell ref="A131:M131"/>
    <mergeCell ref="A139:M139"/>
    <mergeCell ref="A140:M140"/>
    <mergeCell ref="C136:H136"/>
    <mergeCell ref="A176:A177"/>
    <mergeCell ref="I176:M177"/>
    <mergeCell ref="I157:M159"/>
    <mergeCell ref="C156:C157"/>
    <mergeCell ref="C158:E158"/>
    <mergeCell ref="A188:M188"/>
    <mergeCell ref="A160:M160"/>
    <mergeCell ref="A161:M161"/>
    <mergeCell ref="A162:M162"/>
    <mergeCell ref="A164:M164"/>
  </mergeCells>
  <pageMargins left="0.70866141732283472" right="0.70866141732283472" top="0.35433070866141736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2015-03-26T12:35:27Z</cp:lastPrinted>
  <dcterms:created xsi:type="dcterms:W3CDTF">2015-03-03T13:37:39Z</dcterms:created>
  <dcterms:modified xsi:type="dcterms:W3CDTF">2015-04-06T07:22:23Z</dcterms:modified>
</cp:coreProperties>
</file>