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6" windowWidth="14267" windowHeight="6236" activeTab="0"/>
  </bookViews>
  <sheets>
    <sheet name="на 01.07.2017" sheetId="1" r:id="rId1"/>
  </sheets>
  <definedNames>
    <definedName name="_xlnm.Print_Titles" localSheetId="0">'на 01.07.2017'!$5:$6</definedName>
    <definedName name="_xlnm.Print_Area" localSheetId="0">'на 01.07.2017'!$A$1:$M$105</definedName>
  </definedNames>
  <calcPr fullCalcOnLoad="1"/>
</workbook>
</file>

<file path=xl/sharedStrings.xml><?xml version="1.0" encoding="utf-8"?>
<sst xmlns="http://schemas.openxmlformats.org/spreadsheetml/2006/main" count="146" uniqueCount="110">
  <si>
    <t xml:space="preserve">Информация об исполнении Консолидированного бюджета МО "Кожевниковский район" </t>
  </si>
  <si>
    <t>на 01.01.2009</t>
  </si>
  <si>
    <t>(тыс.руб)</t>
  </si>
  <si>
    <t>Консолидированный бюджет</t>
  </si>
  <si>
    <t>Бюджет муниципального района</t>
  </si>
  <si>
    <t>Свод бюджетов поселений</t>
  </si>
  <si>
    <t>бюджеты поселений</t>
  </si>
  <si>
    <t>план</t>
  </si>
  <si>
    <t>по состоянию на 01.01.2009</t>
  </si>
  <si>
    <t>исполнено на 01.01.2009</t>
  </si>
  <si>
    <t>% исполнения</t>
  </si>
  <si>
    <t>по состоянию на 01.12.2008</t>
  </si>
  <si>
    <t>исполнено на 01.12.2008</t>
  </si>
  <si>
    <t>ДОХОДЫ</t>
  </si>
  <si>
    <t>налоговые доходы</t>
  </si>
  <si>
    <t>Налог на доходы физических  лиц</t>
  </si>
  <si>
    <t>Упрощённая система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</si>
  <si>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</si>
  <si>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</si>
  <si>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Патентная система налогообложения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</si>
  <si>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</si>
  <si>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</si>
  <si>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</si>
  <si>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перерасчёты по отменённым налогам,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</si>
  <si>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</si>
  <si>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собственности, из них:</t>
  </si>
  <si>
    <t>арендная плата за земельные участки</t>
  </si>
  <si>
    <t xml:space="preserve">аренда имущества </t>
  </si>
  <si>
    <t>плата за найм жилья</t>
  </si>
  <si>
    <t>доходы от перечисления части прибыли МУП</t>
  </si>
  <si>
    <t>Плата за негативное воздействие на окружающую среду</t>
  </si>
  <si>
    <t>Доходы реализации имущества</t>
  </si>
  <si>
    <t>Продажа земельных участков</t>
  </si>
  <si>
    <t>Штрафы, санкции, возмещение ущерба</t>
  </si>
  <si>
    <t>Невыясненные  поступления</t>
  </si>
  <si>
    <t xml:space="preserve">Прочие неналоговые доходы </t>
  </si>
  <si>
    <t>Доходы (налоговые и неналоговые)</t>
  </si>
  <si>
    <t>Доходы (налоговые и неналоговые без учета допнорматива по НДФЛ)</t>
  </si>
  <si>
    <t>Безвозмездные поступления</t>
  </si>
  <si>
    <t>Безвозмездные поступления от других бюджетов бюджетной системы Российской Федерации, из них:</t>
  </si>
  <si>
    <t>Прочие безвозмездные поступления</t>
  </si>
  <si>
    <t>Возврат остатков субсидий и субвенций прошлых лет</t>
  </si>
  <si>
    <t>Всего доходов</t>
  </si>
  <si>
    <t>РАСХОДЫ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</si>
  <si>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</si>
  <si>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</si>
  <si>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Функционирование Правительства РФ,высших исполнительных органов государственной власти субъектов РФ,местных администраций</t>
  </si>
  <si>
    <t>Судебная система</t>
  </si>
  <si>
    <t>Обеспечение деятельности финансовых,налоговых и таможных органов и органов финансового (финансово-бюджетного) надзора</t>
  </si>
  <si>
    <t>Обеспечение проведения выборов и референдумов</t>
  </si>
  <si>
    <t>Резервный фонд</t>
  </si>
  <si>
    <t>Другие общегосударственные вопросы</t>
  </si>
  <si>
    <t>Мобилизационная и вневойсковая подготовка</t>
  </si>
  <si>
    <t>Молизационная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</si>
  <si>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</si>
  <si>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</si>
  <si>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</si>
  <si>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</si>
  <si>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</si>
  <si>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</si>
  <si>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</si>
  <si>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</si>
  <si>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</si>
  <si>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</si>
  <si>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</si>
  <si>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</si>
  <si>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 xml:space="preserve">Библиотеки 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</si>
  <si>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</si>
  <si>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</si>
  <si>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</si>
  <si>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</si>
  <si>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Социальное обеспечение населения</t>
  </si>
  <si>
    <t>Охрана семьи и детства</t>
  </si>
  <si>
    <t>Физическая культура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</si>
  <si>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</si>
  <si>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</si>
  <si>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>Всего расходов</t>
  </si>
  <si>
    <t>Дефицит</t>
  </si>
  <si>
    <t>Доходы от оказания платных услуг и компенсации затрат государства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</si>
  <si>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</si>
  <si>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Массовый спорт</t>
  </si>
  <si>
    <t>Другие вопросы в области культуры,кинематографии</t>
  </si>
  <si>
    <t>Общеэкономические вопросы</t>
  </si>
  <si>
    <t>Дорожное хозяйство (дорожные фонды)</t>
  </si>
  <si>
    <t>Обеспечение пожарной безопасности</t>
  </si>
  <si>
    <t>Акцизы</t>
  </si>
  <si>
    <t>Средства самообложения граждан</t>
  </si>
  <si>
    <t>(единица измерения в тыс.руб.)</t>
  </si>
  <si>
    <t>Спорт высших достижений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</si>
  <si>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</si>
  <si>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</si>
  <si>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</si>
  <si>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</si>
  <si>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</si>
  <si>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</si>
  <si>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</si>
  <si>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</si>
  <si>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</si>
  <si>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</si>
  <si>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ЗДРАВООХРАНЕНИЕ</t>
  </si>
  <si>
    <t>средства,передаваемые бюджетам муниципальных районов из бюджетов поселений и бюджетам поселений из бюджета района на осуществление части полномочий по ВМЗ в соответствии с заключенными соглашениями</t>
  </si>
  <si>
    <t xml:space="preserve"> Начальник Управления финансов                                                                     О.Л.Вильт</t>
  </si>
  <si>
    <t>Дополнительное образование детей</t>
  </si>
  <si>
    <t>в том числе по доп. нормативу (34,39%)</t>
  </si>
  <si>
    <t>План на 2017 год</t>
  </si>
  <si>
    <t xml:space="preserve"> по состоянию на 01.07.2017 года</t>
  </si>
  <si>
    <t>План 1 полугодие</t>
  </si>
  <si>
    <t>исполнено на 01.07.2017</t>
  </si>
  <si>
    <t>% исполнения за I полугодие 2017 г.</t>
  </si>
  <si>
    <t>Другие вопросы в области жилищно-коммунального хозяйства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</si>
</sst>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  <numFmt numFmtId="167" formatCode="0.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 Cyr"/>
      <family val="1"/>
    </font>
    <font>
      <sz val="16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3"/>
      <name val="Times New Roman Cyr"/>
      <family val="1"/>
    </font>
    <font>
      <b/>
      <sz val="12"/>
      <name val="Arial Cyr"/>
      <family val="2"/>
    </font>
    <font>
      <b/>
      <sz val="12"/>
      <name val="Arial"/>
      <family val="2"/>
    </font>
    <font>
      <b/>
      <sz val="16"/>
      <name val="Times New Roman CYR"/>
      <family val="0"/>
    </font>
    <font>
      <sz val="11"/>
      <name val="Arial Cyr"/>
      <family val="0"/>
    </font>
    <font>
      <sz val="13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5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1" fontId="3" fillId="0" borderId="0" xfId="0" applyNumberFormat="1" applyFont="1" applyFill="1" applyAlignment="1">
      <alignment vertical="center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3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/>
    </xf>
    <xf numFmtId="1" fontId="4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8" fillId="0" borderId="0" xfId="0" applyNumberFormat="1" applyFont="1" applyFill="1" applyAlignment="1">
      <alignment horizontal="right"/>
    </xf>
    <xf numFmtId="1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33" borderId="0" xfId="0" applyFont="1" applyFill="1" applyAlignment="1">
      <alignment/>
    </xf>
    <xf numFmtId="1" fontId="9" fillId="0" borderId="10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3" fillId="34" borderId="12" xfId="0" applyNumberFormat="1" applyFont="1" applyFill="1" applyBorder="1" applyAlignment="1">
      <alignment horizontal="center" vertical="center" wrapText="1"/>
    </xf>
    <xf numFmtId="1" fontId="14" fillId="34" borderId="10" xfId="0" applyNumberFormat="1" applyFont="1" applyFill="1" applyBorder="1" applyAlignment="1">
      <alignment horizontal="center" vertical="center" wrapText="1"/>
    </xf>
    <xf numFmtId="1" fontId="14" fillId="34" borderId="11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0" fillId="33" borderId="0" xfId="0" applyFill="1" applyAlignment="1">
      <alignment/>
    </xf>
    <xf numFmtId="1" fontId="13" fillId="35" borderId="10" xfId="0" applyNumberFormat="1" applyFont="1" applyFill="1" applyBorder="1" applyAlignment="1">
      <alignment horizontal="center" vertical="center" wrapText="1"/>
    </xf>
    <xf numFmtId="165" fontId="13" fillId="35" borderId="10" xfId="0" applyNumberFormat="1" applyFont="1" applyFill="1" applyBorder="1" applyAlignment="1">
      <alignment horizontal="center" vertical="center" wrapText="1"/>
    </xf>
    <xf numFmtId="165" fontId="13" fillId="35" borderId="10" xfId="56" applyNumberFormat="1" applyFont="1" applyFill="1" applyBorder="1" applyAlignment="1">
      <alignment horizontal="center" vertical="center"/>
    </xf>
    <xf numFmtId="1" fontId="15" fillId="35" borderId="10" xfId="0" applyNumberFormat="1" applyFont="1" applyFill="1" applyBorder="1" applyAlignment="1">
      <alignment horizontal="left" vertical="center" wrapText="1"/>
    </xf>
    <xf numFmtId="165" fontId="15" fillId="0" borderId="10" xfId="0" applyNumberFormat="1" applyFont="1" applyFill="1" applyBorder="1" applyAlignment="1">
      <alignment horizontal="center" vertical="center" wrapText="1"/>
    </xf>
    <xf numFmtId="166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166" fontId="16" fillId="0" borderId="10" xfId="0" applyNumberFormat="1" applyFont="1" applyFill="1" applyBorder="1" applyAlignment="1">
      <alignment horizontal="center" vertical="center"/>
    </xf>
    <xf numFmtId="167" fontId="0" fillId="0" borderId="0" xfId="0" applyNumberFormat="1" applyFill="1" applyAlignment="1">
      <alignment/>
    </xf>
    <xf numFmtId="166" fontId="15" fillId="36" borderId="10" xfId="0" applyNumberFormat="1" applyFont="1" applyFill="1" applyBorder="1" applyAlignment="1">
      <alignment horizontal="center" vertical="center" wrapText="1"/>
    </xf>
    <xf numFmtId="1" fontId="15" fillId="36" borderId="10" xfId="0" applyNumberFormat="1" applyFont="1" applyFill="1" applyBorder="1" applyAlignment="1">
      <alignment horizontal="center" vertical="center"/>
    </xf>
    <xf numFmtId="1" fontId="15" fillId="36" borderId="10" xfId="0" applyNumberFormat="1" applyFont="1" applyFill="1" applyBorder="1" applyAlignment="1">
      <alignment horizontal="center" vertical="center" wrapText="1"/>
    </xf>
    <xf numFmtId="166" fontId="16" fillId="36" borderId="10" xfId="0" applyNumberFormat="1" applyFont="1" applyFill="1" applyBorder="1" applyAlignment="1">
      <alignment horizontal="center" vertical="center"/>
    </xf>
    <xf numFmtId="1" fontId="17" fillId="35" borderId="10" xfId="0" applyNumberFormat="1" applyFont="1" applyFill="1" applyBorder="1" applyAlignment="1">
      <alignment horizontal="left" vertical="center" wrapText="1"/>
    </xf>
    <xf numFmtId="166" fontId="17" fillId="35" borderId="10" xfId="0" applyNumberFormat="1" applyFont="1" applyFill="1" applyBorder="1" applyAlignment="1">
      <alignment horizontal="center" vertical="center"/>
    </xf>
    <xf numFmtId="1" fontId="15" fillId="35" borderId="10" xfId="0" applyNumberFormat="1" applyFont="1" applyFill="1" applyBorder="1" applyAlignment="1">
      <alignment horizontal="center" vertical="center" wrapText="1"/>
    </xf>
    <xf numFmtId="166" fontId="17" fillId="35" borderId="10" xfId="0" applyNumberFormat="1" applyFont="1" applyFill="1" applyBorder="1" applyAlignment="1">
      <alignment horizontal="center" vertical="center" wrapText="1"/>
    </xf>
    <xf numFmtId="1" fontId="15" fillId="35" borderId="10" xfId="0" applyNumberFormat="1" applyFont="1" applyFill="1" applyBorder="1" applyAlignment="1">
      <alignment horizontal="center" vertical="center"/>
    </xf>
    <xf numFmtId="166" fontId="16" fillId="35" borderId="10" xfId="0" applyNumberFormat="1" applyFont="1" applyFill="1" applyBorder="1" applyAlignment="1">
      <alignment horizontal="center" vertical="center"/>
    </xf>
    <xf numFmtId="166" fontId="15" fillId="35" borderId="10" xfId="0" applyNumberFormat="1" applyFont="1" applyFill="1" applyBorder="1" applyAlignment="1">
      <alignment horizontal="center" vertical="center"/>
    </xf>
    <xf numFmtId="166" fontId="17" fillId="0" borderId="10" xfId="0" applyNumberFormat="1" applyFont="1" applyFill="1" applyBorder="1" applyAlignment="1">
      <alignment horizontal="center" vertical="center" wrapText="1"/>
    </xf>
    <xf numFmtId="166" fontId="15" fillId="0" borderId="10" xfId="0" applyNumberFormat="1" applyFont="1" applyFill="1" applyBorder="1" applyAlignment="1">
      <alignment horizontal="center" vertical="center" wrapText="1"/>
    </xf>
    <xf numFmtId="1" fontId="18" fillId="35" borderId="10" xfId="0" applyNumberFormat="1" applyFont="1" applyFill="1" applyBorder="1" applyAlignment="1">
      <alignment horizontal="left" vertical="center" wrapText="1"/>
    </xf>
    <xf numFmtId="1" fontId="19" fillId="36" borderId="10" xfId="56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1" fontId="19" fillId="0" borderId="10" xfId="56" applyNumberFormat="1" applyFont="1" applyFill="1" applyBorder="1" applyAlignment="1">
      <alignment horizontal="center" vertical="center"/>
    </xf>
    <xf numFmtId="1" fontId="19" fillId="0" borderId="10" xfId="56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/>
    </xf>
    <xf numFmtId="1" fontId="13" fillId="35" borderId="10" xfId="0" applyNumberFormat="1" applyFont="1" applyFill="1" applyBorder="1" applyAlignment="1">
      <alignment horizontal="left" vertical="center" wrapText="1"/>
    </xf>
    <xf numFmtId="164" fontId="13" fillId="0" borderId="10" xfId="56" applyNumberFormat="1" applyFont="1" applyFill="1" applyBorder="1" applyAlignment="1">
      <alignment horizontal="center" vertical="center"/>
    </xf>
    <xf numFmtId="165" fontId="13" fillId="0" borderId="10" xfId="0" applyNumberFormat="1" applyFont="1" applyFill="1" applyBorder="1" applyAlignment="1">
      <alignment horizontal="center" vertical="center" wrapText="1"/>
    </xf>
    <xf numFmtId="1" fontId="19" fillId="35" borderId="10" xfId="56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 wrapText="1"/>
    </xf>
    <xf numFmtId="1" fontId="21" fillId="35" borderId="10" xfId="0" applyNumberFormat="1" applyFont="1" applyFill="1" applyBorder="1" applyAlignment="1">
      <alignment horizontal="left" vertical="center"/>
    </xf>
    <xf numFmtId="1" fontId="6" fillId="37" borderId="10" xfId="0" applyNumberFormat="1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 wrapText="1"/>
    </xf>
    <xf numFmtId="164" fontId="13" fillId="0" borderId="10" xfId="59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5" fillId="36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1" fontId="11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13" fillId="36" borderId="10" xfId="0" applyFont="1" applyFill="1" applyBorder="1" applyAlignment="1">
      <alignment horizontal="left" vertical="center" wrapText="1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Alignment="1">
      <alignment/>
    </xf>
    <xf numFmtId="4" fontId="13" fillId="35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164" fontId="15" fillId="0" borderId="10" xfId="59" applyNumberFormat="1" applyFont="1" applyFill="1" applyBorder="1" applyAlignment="1">
      <alignment horizontal="center" vertical="center"/>
    </xf>
    <xf numFmtId="164" fontId="15" fillId="0" borderId="10" xfId="59" applyNumberFormat="1" applyFont="1" applyFill="1" applyBorder="1" applyAlignment="1">
      <alignment horizontal="center" vertical="center" wrapText="1"/>
    </xf>
    <xf numFmtId="164" fontId="15" fillId="38" borderId="10" xfId="59" applyNumberFormat="1" applyFont="1" applyFill="1" applyBorder="1" applyAlignment="1">
      <alignment horizontal="center" vertical="center" wrapText="1"/>
    </xf>
    <xf numFmtId="164" fontId="15" fillId="38" borderId="10" xfId="59" applyNumberFormat="1" applyFont="1" applyFill="1" applyBorder="1" applyAlignment="1">
      <alignment horizontal="center" vertical="center"/>
    </xf>
    <xf numFmtId="164" fontId="13" fillId="38" borderId="10" xfId="59" applyNumberFormat="1" applyFont="1" applyFill="1" applyBorder="1" applyAlignment="1">
      <alignment horizontal="center" vertical="center"/>
    </xf>
    <xf numFmtId="164" fontId="13" fillId="38" borderId="10" xfId="59" applyNumberFormat="1" applyFont="1" applyFill="1" applyBorder="1" applyAlignment="1">
      <alignment horizontal="center" vertical="center" wrapText="1"/>
    </xf>
    <xf numFmtId="164" fontId="15" fillId="0" borderId="10" xfId="59" applyNumberFormat="1" applyFont="1" applyFill="1" applyBorder="1" applyAlignment="1">
      <alignment horizontal="center" vertical="center"/>
    </xf>
    <xf numFmtId="164" fontId="15" fillId="0" borderId="10" xfId="56" applyNumberFormat="1" applyFont="1" applyFill="1" applyBorder="1" applyAlignment="1">
      <alignment horizontal="center" vertical="center"/>
    </xf>
    <xf numFmtId="164" fontId="13" fillId="35" borderId="10" xfId="0" applyNumberFormat="1" applyFont="1" applyFill="1" applyBorder="1" applyAlignment="1">
      <alignment horizontal="center" vertical="center" wrapText="1"/>
    </xf>
    <xf numFmtId="164" fontId="13" fillId="35" borderId="10" xfId="56" applyNumberFormat="1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164" fontId="5" fillId="35" borderId="10" xfId="0" applyNumberFormat="1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left" vertical="center" wrapText="1"/>
    </xf>
    <xf numFmtId="0" fontId="13" fillId="36" borderId="10" xfId="0" applyFont="1" applyFill="1" applyBorder="1" applyAlignment="1">
      <alignment horizontal="left" vertical="center"/>
    </xf>
    <xf numFmtId="165" fontId="13" fillId="39" borderId="10" xfId="0" applyNumberFormat="1" applyFont="1" applyFill="1" applyBorder="1" applyAlignment="1">
      <alignment horizontal="center" vertical="center" wrapText="1"/>
    </xf>
    <xf numFmtId="164" fontId="15" fillId="0" borderId="13" xfId="52" applyNumberFormat="1" applyFont="1" applyFill="1" applyBorder="1" applyAlignment="1">
      <alignment horizontal="center" vertical="center" wrapText="1"/>
      <protection/>
    </xf>
    <xf numFmtId="164" fontId="13" fillId="39" borderId="10" xfId="59" applyNumberFormat="1" applyFont="1" applyFill="1" applyBorder="1" applyAlignment="1">
      <alignment horizontal="center" vertical="center"/>
    </xf>
    <xf numFmtId="164" fontId="13" fillId="39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vertical="center" wrapText="1"/>
    </xf>
    <xf numFmtId="1" fontId="7" fillId="0" borderId="0" xfId="0" applyNumberFormat="1" applyFont="1" applyBorder="1" applyAlignment="1">
      <alignment horizontal="right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318"/>
  <sheetViews>
    <sheetView tabSelected="1" zoomScale="85" zoomScaleNormal="85" zoomScaleSheetLayoutView="75" zoomScalePageLayoutView="0" workbookViewId="0" topLeftCell="A1">
      <pane xSplit="1" ySplit="6" topLeftCell="B9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2" sqref="H42"/>
    </sheetView>
  </sheetViews>
  <sheetFormatPr defaultColWidth="9.00390625" defaultRowHeight="12.75"/>
  <cols>
    <col min="1" max="1" width="40.375" style="0" customWidth="1"/>
    <col min="2" max="2" width="16.25390625" style="0" customWidth="1"/>
    <col min="3" max="3" width="17.00390625" style="0" customWidth="1"/>
    <col min="4" max="4" width="16.625" style="0" customWidth="1"/>
    <col min="5" max="5" width="11.25390625" style="0" customWidth="1"/>
    <col min="6" max="6" width="17.25390625" style="0" customWidth="1"/>
    <col min="7" max="7" width="16.25390625" style="0" customWidth="1"/>
    <col min="8" max="8" width="17.75390625" style="0" customWidth="1"/>
    <col min="9" max="9" width="11.125" style="0" customWidth="1"/>
    <col min="10" max="10" width="16.25390625" style="0" customWidth="1"/>
    <col min="11" max="11" width="16.125" style="0" customWidth="1"/>
    <col min="12" max="12" width="16.375" style="0" customWidth="1"/>
    <col min="13" max="13" width="12.75390625" style="0" customWidth="1"/>
    <col min="14" max="14" width="7.375" style="0" hidden="1" customWidth="1"/>
    <col min="15" max="15" width="8.00390625" style="0" hidden="1" customWidth="1"/>
    <col min="16" max="16" width="7.25390625" style="0" hidden="1" customWidth="1"/>
    <col min="17" max="17" width="5.125" style="13" hidden="1" customWidth="1"/>
    <col min="18" max="18" width="8.375" style="0" hidden="1" customWidth="1"/>
    <col min="19" max="19" width="8.75390625" style="0" hidden="1" customWidth="1"/>
    <col min="20" max="20" width="8.375" style="0" hidden="1" customWidth="1"/>
    <col min="21" max="21" width="6.25390625" style="13" hidden="1" customWidth="1"/>
    <col min="22" max="22" width="7.25390625" style="0" hidden="1" customWidth="1"/>
    <col min="23" max="23" width="7.75390625" style="0" hidden="1" customWidth="1"/>
    <col min="24" max="24" width="7.625" style="0" hidden="1" customWidth="1"/>
    <col min="25" max="25" width="5.25390625" style="13" hidden="1" customWidth="1"/>
    <col min="26" max="26" width="6.75390625" style="0" hidden="1" customWidth="1"/>
    <col min="27" max="27" width="8.625" style="0" hidden="1" customWidth="1"/>
    <col min="28" max="28" width="7.125" style="0" hidden="1" customWidth="1"/>
    <col min="29" max="29" width="5.375" style="13" hidden="1" customWidth="1"/>
    <col min="30" max="30" width="6.75390625" style="0" hidden="1" customWidth="1"/>
    <col min="31" max="31" width="7.00390625" style="0" hidden="1" customWidth="1"/>
    <col min="32" max="32" width="9.625" style="0" hidden="1" customWidth="1"/>
    <col min="33" max="33" width="5.25390625" style="13" hidden="1" customWidth="1"/>
    <col min="34" max="34" width="6.625" style="0" hidden="1" customWidth="1"/>
    <col min="35" max="35" width="8.125" style="0" hidden="1" customWidth="1"/>
    <col min="36" max="36" width="7.875" style="0" hidden="1" customWidth="1"/>
    <col min="37" max="37" width="5.75390625" style="13" hidden="1" customWidth="1"/>
    <col min="38" max="38" width="7.875" style="0" hidden="1" customWidth="1"/>
    <col min="39" max="39" width="7.125" style="0" hidden="1" customWidth="1"/>
    <col min="40" max="40" width="7.25390625" style="0" hidden="1" customWidth="1"/>
    <col min="41" max="41" width="5.00390625" style="13" hidden="1" customWidth="1"/>
    <col min="42" max="42" width="7.875" style="0" hidden="1" customWidth="1"/>
    <col min="43" max="43" width="6.375" style="0" hidden="1" customWidth="1"/>
    <col min="44" max="44" width="8.00390625" style="0" hidden="1" customWidth="1"/>
    <col min="45" max="45" width="0" style="0" hidden="1" customWidth="1"/>
    <col min="46" max="46" width="6.875" style="13" hidden="1" customWidth="1"/>
    <col min="47" max="163" width="9.125" style="5" customWidth="1"/>
  </cols>
  <sheetData>
    <row r="1" spans="1:46" ht="20.2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"/>
      <c r="Z1" s="2"/>
      <c r="AA1" s="2"/>
      <c r="AB1" s="2"/>
      <c r="AC1" s="1"/>
      <c r="AD1" s="2"/>
      <c r="AE1" s="2"/>
      <c r="AF1" s="2"/>
      <c r="AG1" s="1"/>
      <c r="AH1" s="3"/>
      <c r="AI1" s="3"/>
      <c r="AJ1" s="3"/>
      <c r="AK1" s="4"/>
      <c r="AL1" s="3"/>
      <c r="AM1" s="3"/>
      <c r="AN1" s="3"/>
      <c r="AO1" s="4"/>
      <c r="AP1" s="3"/>
      <c r="AQ1" s="3"/>
      <c r="AR1" s="3"/>
      <c r="AS1" s="4"/>
      <c r="AT1" s="4"/>
    </row>
    <row r="2" spans="1:46" ht="20.25">
      <c r="A2" s="119" t="s">
        <v>105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6"/>
      <c r="Z2" s="2"/>
      <c r="AA2" s="2"/>
      <c r="AB2" s="2"/>
      <c r="AC2" s="6"/>
      <c r="AD2" s="2"/>
      <c r="AE2" s="2"/>
      <c r="AF2" s="2"/>
      <c r="AG2" s="6"/>
      <c r="AH2" s="3"/>
      <c r="AI2" s="3"/>
      <c r="AJ2" s="3"/>
      <c r="AK2" s="7"/>
      <c r="AL2" s="3"/>
      <c r="AM2" s="3"/>
      <c r="AN2" s="3"/>
      <c r="AO2" s="7"/>
      <c r="AP2" s="3"/>
      <c r="AQ2" s="122" t="s">
        <v>1</v>
      </c>
      <c r="AR2" s="122"/>
      <c r="AS2" s="122"/>
      <c r="AT2" s="122"/>
    </row>
    <row r="3" spans="1:46" ht="15">
      <c r="A3" s="8"/>
      <c r="B3" s="9"/>
      <c r="C3" s="10"/>
      <c r="D3" s="10"/>
      <c r="E3" s="10"/>
      <c r="F3" s="11"/>
      <c r="G3" s="11"/>
      <c r="H3" s="10"/>
      <c r="I3" s="10"/>
      <c r="J3" s="112"/>
      <c r="K3" s="112"/>
      <c r="L3" s="112"/>
      <c r="M3" s="112"/>
      <c r="N3" s="12"/>
      <c r="O3" s="12"/>
      <c r="P3" s="12"/>
      <c r="Q3" s="12"/>
      <c r="R3" s="12"/>
      <c r="S3" s="12"/>
      <c r="T3" s="12"/>
      <c r="U3" s="12"/>
      <c r="V3" s="12"/>
      <c r="W3" s="12"/>
      <c r="X3" s="5"/>
      <c r="Y3" s="12"/>
      <c r="Z3" s="2"/>
      <c r="AA3" s="2"/>
      <c r="AB3" s="2"/>
      <c r="AC3" s="12"/>
      <c r="AD3" s="2"/>
      <c r="AE3" s="2"/>
      <c r="AF3" s="2"/>
      <c r="AH3" s="2"/>
      <c r="AI3" s="2"/>
      <c r="AJ3" s="2"/>
      <c r="AK3" s="12"/>
      <c r="AL3" s="2"/>
      <c r="AM3" s="2"/>
      <c r="AN3" s="2"/>
      <c r="AO3" s="12"/>
      <c r="AP3" s="2"/>
      <c r="AQ3" s="14" t="s">
        <v>2</v>
      </c>
      <c r="AR3" s="2"/>
      <c r="AS3" s="12"/>
      <c r="AT3" s="12"/>
    </row>
    <row r="4" spans="1:46" ht="15">
      <c r="A4" s="8"/>
      <c r="B4" s="9"/>
      <c r="C4" s="10"/>
      <c r="D4" s="10"/>
      <c r="E4" s="10"/>
      <c r="F4" s="11"/>
      <c r="G4" s="11"/>
      <c r="H4" s="10"/>
      <c r="I4" s="10"/>
      <c r="J4" s="112" t="s">
        <v>87</v>
      </c>
      <c r="K4" s="112"/>
      <c r="L4" s="112"/>
      <c r="M4" s="112"/>
      <c r="N4" s="12"/>
      <c r="O4" s="12"/>
      <c r="P4" s="12"/>
      <c r="Q4" s="12"/>
      <c r="R4" s="12"/>
      <c r="S4" s="12"/>
      <c r="T4" s="12"/>
      <c r="U4" s="12"/>
      <c r="V4" s="12"/>
      <c r="W4" s="12"/>
      <c r="X4" s="5"/>
      <c r="Y4" s="12"/>
      <c r="Z4" s="2"/>
      <c r="AA4" s="2"/>
      <c r="AB4" s="2"/>
      <c r="AC4" s="12"/>
      <c r="AD4" s="2"/>
      <c r="AE4" s="2"/>
      <c r="AF4" s="2"/>
      <c r="AH4" s="2"/>
      <c r="AI4" s="2"/>
      <c r="AJ4" s="2"/>
      <c r="AK4" s="12"/>
      <c r="AL4" s="2"/>
      <c r="AM4" s="2"/>
      <c r="AN4" s="2"/>
      <c r="AO4" s="12"/>
      <c r="AP4" s="2"/>
      <c r="AQ4" s="14" t="s">
        <v>2</v>
      </c>
      <c r="AR4" s="2"/>
      <c r="AS4" s="12"/>
      <c r="AT4" s="12"/>
    </row>
    <row r="5" spans="1:163" s="17" customFormat="1" ht="42.75" customHeight="1">
      <c r="A5" s="110"/>
      <c r="B5" s="113" t="s">
        <v>3</v>
      </c>
      <c r="C5" s="114"/>
      <c r="D5" s="114"/>
      <c r="E5" s="115"/>
      <c r="F5" s="113" t="s">
        <v>4</v>
      </c>
      <c r="G5" s="114"/>
      <c r="H5" s="114"/>
      <c r="I5" s="115"/>
      <c r="J5" s="113" t="s">
        <v>5</v>
      </c>
      <c r="K5" s="114"/>
      <c r="L5" s="114"/>
      <c r="M5" s="115"/>
      <c r="N5" s="116" t="s">
        <v>6</v>
      </c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8"/>
      <c r="AU5" s="15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</row>
    <row r="6" spans="1:163" s="17" customFormat="1" ht="66">
      <c r="A6" s="111"/>
      <c r="B6" s="18" t="s">
        <v>104</v>
      </c>
      <c r="C6" s="18" t="s">
        <v>106</v>
      </c>
      <c r="D6" s="18" t="s">
        <v>107</v>
      </c>
      <c r="E6" s="18" t="s">
        <v>108</v>
      </c>
      <c r="F6" s="108" t="s">
        <v>104</v>
      </c>
      <c r="G6" s="108" t="s">
        <v>106</v>
      </c>
      <c r="H6" s="107" t="s">
        <v>107</v>
      </c>
      <c r="I6" s="107" t="s">
        <v>108</v>
      </c>
      <c r="J6" s="108" t="s">
        <v>104</v>
      </c>
      <c r="K6" s="108" t="s">
        <v>106</v>
      </c>
      <c r="L6" s="107" t="s">
        <v>107</v>
      </c>
      <c r="M6" s="107" t="s">
        <v>108</v>
      </c>
      <c r="N6" s="19" t="s">
        <v>7</v>
      </c>
      <c r="O6" s="19" t="s">
        <v>8</v>
      </c>
      <c r="P6" s="20" t="s">
        <v>9</v>
      </c>
      <c r="Q6" s="19" t="s">
        <v>10</v>
      </c>
      <c r="R6" s="19" t="s">
        <v>7</v>
      </c>
      <c r="S6" s="19" t="s">
        <v>8</v>
      </c>
      <c r="T6" s="20" t="s">
        <v>9</v>
      </c>
      <c r="U6" s="19" t="s">
        <v>10</v>
      </c>
      <c r="V6" s="19" t="s">
        <v>7</v>
      </c>
      <c r="W6" s="19" t="s">
        <v>8</v>
      </c>
      <c r="X6" s="20" t="s">
        <v>9</v>
      </c>
      <c r="Y6" s="19" t="s">
        <v>10</v>
      </c>
      <c r="Z6" s="19" t="s">
        <v>7</v>
      </c>
      <c r="AA6" s="19" t="s">
        <v>8</v>
      </c>
      <c r="AB6" s="20" t="s">
        <v>9</v>
      </c>
      <c r="AC6" s="19" t="s">
        <v>10</v>
      </c>
      <c r="AD6" s="19" t="s">
        <v>7</v>
      </c>
      <c r="AE6" s="19" t="s">
        <v>8</v>
      </c>
      <c r="AF6" s="20" t="s">
        <v>9</v>
      </c>
      <c r="AG6" s="19" t="s">
        <v>10</v>
      </c>
      <c r="AH6" s="19" t="s">
        <v>7</v>
      </c>
      <c r="AI6" s="19" t="s">
        <v>8</v>
      </c>
      <c r="AJ6" s="20" t="s">
        <v>9</v>
      </c>
      <c r="AK6" s="19" t="s">
        <v>10</v>
      </c>
      <c r="AL6" s="19" t="s">
        <v>7</v>
      </c>
      <c r="AM6" s="19" t="s">
        <v>8</v>
      </c>
      <c r="AN6" s="20" t="s">
        <v>9</v>
      </c>
      <c r="AO6" s="19" t="s">
        <v>10</v>
      </c>
      <c r="AP6" s="19" t="s">
        <v>7</v>
      </c>
      <c r="AQ6" s="19" t="s">
        <v>11</v>
      </c>
      <c r="AR6" s="20" t="s">
        <v>12</v>
      </c>
      <c r="AS6" s="19" t="s">
        <v>10</v>
      </c>
      <c r="AT6" s="19" t="s">
        <v>10</v>
      </c>
      <c r="AU6" s="15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63" s="27" customFormat="1" ht="27" customHeight="1">
      <c r="A7" s="21" t="s">
        <v>13</v>
      </c>
      <c r="B7" s="22"/>
      <c r="C7" s="22"/>
      <c r="D7" s="23"/>
      <c r="E7" s="23"/>
      <c r="F7" s="22"/>
      <c r="G7" s="22"/>
      <c r="H7" s="22"/>
      <c r="I7" s="23"/>
      <c r="J7" s="22"/>
      <c r="K7" s="22"/>
      <c r="L7" s="22"/>
      <c r="M7" s="22"/>
      <c r="N7" s="24"/>
      <c r="O7" s="24"/>
      <c r="P7" s="25"/>
      <c r="Q7" s="24"/>
      <c r="R7" s="24"/>
      <c r="S7" s="24"/>
      <c r="T7" s="25"/>
      <c r="U7" s="24"/>
      <c r="V7" s="24"/>
      <c r="W7" s="24"/>
      <c r="X7" s="25"/>
      <c r="Y7" s="24"/>
      <c r="Z7" s="24"/>
      <c r="AA7" s="24"/>
      <c r="AB7" s="25"/>
      <c r="AC7" s="24"/>
      <c r="AD7" s="24"/>
      <c r="AE7" s="24"/>
      <c r="AF7" s="25"/>
      <c r="AG7" s="24"/>
      <c r="AH7" s="24"/>
      <c r="AI7" s="24"/>
      <c r="AJ7" s="25"/>
      <c r="AK7" s="24"/>
      <c r="AL7" s="24"/>
      <c r="AM7" s="24"/>
      <c r="AN7" s="25"/>
      <c r="AO7" s="24"/>
      <c r="AP7" s="24"/>
      <c r="AQ7" s="24"/>
      <c r="AR7" s="25"/>
      <c r="AS7" s="24"/>
      <c r="AT7" s="24"/>
      <c r="AU7" s="26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</row>
    <row r="8" spans="1:47" s="5" customFormat="1" ht="32.25" customHeight="1">
      <c r="A8" s="28" t="s">
        <v>14</v>
      </c>
      <c r="B8" s="93">
        <f>B9+B11+B12+B13+B14+B15+B16+B17+B18+B19</f>
        <v>118613.34999999999</v>
      </c>
      <c r="C8" s="93">
        <f>C9+C11+C12+C13+C14+C15+C16+C17+C18+C19</f>
        <v>46938.75399999999</v>
      </c>
      <c r="D8" s="93">
        <f>D9+D11+D12+D13+D14+D15+D16+D17+D18+D19</f>
        <v>48911.583</v>
      </c>
      <c r="E8" s="29">
        <f>D8/C8*100</f>
        <v>104.20298544780292</v>
      </c>
      <c r="F8" s="93">
        <f>F9+F11+F12+F13+F14+F15+F18+F19</f>
        <v>84098.84</v>
      </c>
      <c r="G8" s="93">
        <f>G9+G11+G12+G13+G14+G16+G15+G17+G18+G19</f>
        <v>35605.501000000004</v>
      </c>
      <c r="H8" s="93">
        <f>H9+H11+H12+H13+H14+H16+H15+H17+H18+H19</f>
        <v>36902.113</v>
      </c>
      <c r="I8" s="29">
        <f>H8/G8*100</f>
        <v>103.64160582939135</v>
      </c>
      <c r="J8" s="82">
        <f>J9+J11+J12+J13+J14+J15+J16+J17+J18+J19</f>
        <v>34514.509999999995</v>
      </c>
      <c r="K8" s="82">
        <f>K9+K11+K12+K13+K14+K15+K16+K17+K18+K19</f>
        <v>11333.252999999999</v>
      </c>
      <c r="L8" s="82">
        <f>L9+L11+L12+L13+L14+L15+L16+L17+L18+L19</f>
        <v>12009.47</v>
      </c>
      <c r="M8" s="30">
        <f>L8/K8*100</f>
        <v>105.96666288134573</v>
      </c>
      <c r="N8" s="24"/>
      <c r="O8" s="24"/>
      <c r="P8" s="25"/>
      <c r="Q8" s="24"/>
      <c r="R8" s="24"/>
      <c r="S8" s="24"/>
      <c r="T8" s="25"/>
      <c r="U8" s="24"/>
      <c r="V8" s="24"/>
      <c r="W8" s="24"/>
      <c r="X8" s="25"/>
      <c r="Y8" s="24"/>
      <c r="Z8" s="24"/>
      <c r="AA8" s="24"/>
      <c r="AB8" s="25"/>
      <c r="AC8" s="24"/>
      <c r="AD8" s="24"/>
      <c r="AE8" s="24"/>
      <c r="AF8" s="25"/>
      <c r="AG8" s="24"/>
      <c r="AH8" s="24"/>
      <c r="AI8" s="24"/>
      <c r="AJ8" s="25"/>
      <c r="AK8" s="24"/>
      <c r="AL8" s="24"/>
      <c r="AM8" s="24"/>
      <c r="AN8" s="25"/>
      <c r="AO8" s="24"/>
      <c r="AP8" s="24"/>
      <c r="AQ8" s="24"/>
      <c r="AR8" s="25"/>
      <c r="AS8" s="24"/>
      <c r="AT8" s="24"/>
      <c r="AU8" s="26"/>
    </row>
    <row r="9" spans="1:47" ht="23.25" customHeight="1">
      <c r="A9" s="31" t="s">
        <v>15</v>
      </c>
      <c r="B9" s="92">
        <f aca="true" t="shared" si="0" ref="B9:D28">F9+J9</f>
        <v>86739.45</v>
      </c>
      <c r="C9" s="92">
        <f t="shared" si="0"/>
        <v>36068.935</v>
      </c>
      <c r="D9" s="92">
        <f>H9+L9</f>
        <v>37703.974</v>
      </c>
      <c r="E9" s="32">
        <f aca="true" t="shared" si="1" ref="E9:E82">D9/C9*100</f>
        <v>104.53309475314423</v>
      </c>
      <c r="F9" s="95">
        <v>72134.39</v>
      </c>
      <c r="G9" s="95">
        <v>29995.701</v>
      </c>
      <c r="H9" s="95">
        <v>31384.749</v>
      </c>
      <c r="I9" s="32">
        <f aca="true" t="shared" si="2" ref="I9:I82">H9/G9*100</f>
        <v>104.63082359702145</v>
      </c>
      <c r="J9" s="92">
        <v>14605.06</v>
      </c>
      <c r="K9" s="92">
        <v>6073.234</v>
      </c>
      <c r="L9" s="92">
        <v>6319.225</v>
      </c>
      <c r="M9" s="30">
        <f aca="true" t="shared" si="3" ref="M9:M33">L9/K9*100</f>
        <v>104.05041202100891</v>
      </c>
      <c r="N9" s="33">
        <v>690.4</v>
      </c>
      <c r="O9" s="33">
        <v>690.4</v>
      </c>
      <c r="P9" s="33">
        <v>607.379</v>
      </c>
      <c r="Q9" s="34">
        <f>P9/O9*100</f>
        <v>87.97494206257242</v>
      </c>
      <c r="R9" s="33">
        <v>4664.7</v>
      </c>
      <c r="S9" s="33">
        <v>4664.7</v>
      </c>
      <c r="T9" s="33">
        <v>4999.167</v>
      </c>
      <c r="U9" s="34">
        <f>T9/S9*100</f>
        <v>107.17017171522285</v>
      </c>
      <c r="V9" s="33">
        <v>221.2</v>
      </c>
      <c r="W9" s="33">
        <v>221.2</v>
      </c>
      <c r="X9" s="33">
        <v>233.276</v>
      </c>
      <c r="Y9" s="34">
        <f>X9/W9*100</f>
        <v>105.45931283905969</v>
      </c>
      <c r="Z9" s="33">
        <v>146</v>
      </c>
      <c r="AA9" s="33">
        <v>146</v>
      </c>
      <c r="AB9" s="33">
        <v>155.457</v>
      </c>
      <c r="AC9" s="34">
        <f>AB9/AA9*100</f>
        <v>106.47739726027396</v>
      </c>
      <c r="AD9" s="33">
        <v>792</v>
      </c>
      <c r="AE9" s="33">
        <v>792</v>
      </c>
      <c r="AF9" s="33">
        <v>809.429</v>
      </c>
      <c r="AG9" s="34">
        <f>AF9/AE9*100</f>
        <v>102.20063131313131</v>
      </c>
      <c r="AH9" s="33">
        <v>728.6</v>
      </c>
      <c r="AI9" s="33">
        <v>728.6</v>
      </c>
      <c r="AJ9" s="33">
        <v>451.924</v>
      </c>
      <c r="AK9" s="34">
        <f>AJ9/AI9*100</f>
        <v>62.026351907768316</v>
      </c>
      <c r="AL9" s="33">
        <v>339.2</v>
      </c>
      <c r="AM9" s="33">
        <v>339.2</v>
      </c>
      <c r="AN9" s="33">
        <v>364.895</v>
      </c>
      <c r="AO9" s="34">
        <f>AN9/AM9*100</f>
        <v>107.57517688679246</v>
      </c>
      <c r="AP9" s="33">
        <v>242</v>
      </c>
      <c r="AQ9" s="33">
        <v>242</v>
      </c>
      <c r="AR9" s="33">
        <v>253.217</v>
      </c>
      <c r="AS9" s="35">
        <f>AR9/AQ9*100</f>
        <v>104.63512396694215</v>
      </c>
      <c r="AT9" s="34">
        <f>AR9/AQ9*100</f>
        <v>104.63512396694215</v>
      </c>
      <c r="AU9" s="26"/>
    </row>
    <row r="10" spans="1:47" ht="20.25">
      <c r="A10" s="31" t="s">
        <v>103</v>
      </c>
      <c r="B10" s="92">
        <f t="shared" si="0"/>
        <v>50226.800406964976</v>
      </c>
      <c r="C10" s="92">
        <f t="shared" si="0"/>
        <v>20885.850524195183</v>
      </c>
      <c r="D10" s="92">
        <f t="shared" si="0"/>
        <v>21853.03741870824</v>
      </c>
      <c r="E10" s="32">
        <f t="shared" si="1"/>
        <v>104.63082359702145</v>
      </c>
      <c r="F10" s="95">
        <f>F9*34.39/49.39</f>
        <v>50226.800406964976</v>
      </c>
      <c r="G10" s="95">
        <f>G9*34.39/49.39</f>
        <v>20885.850524195183</v>
      </c>
      <c r="H10" s="95">
        <f>H9*34.39/49.39</f>
        <v>21853.03741870824</v>
      </c>
      <c r="I10" s="32">
        <f t="shared" si="2"/>
        <v>104.63082359702145</v>
      </c>
      <c r="J10" s="95"/>
      <c r="K10" s="95"/>
      <c r="L10" s="95"/>
      <c r="M10" s="30"/>
      <c r="N10" s="33"/>
      <c r="O10" s="33"/>
      <c r="P10" s="33"/>
      <c r="Q10" s="34"/>
      <c r="R10" s="33"/>
      <c r="S10" s="33"/>
      <c r="T10" s="33"/>
      <c r="U10" s="34"/>
      <c r="V10" s="33"/>
      <c r="W10" s="33"/>
      <c r="X10" s="33"/>
      <c r="Y10" s="34"/>
      <c r="Z10" s="33"/>
      <c r="AA10" s="33"/>
      <c r="AB10" s="33"/>
      <c r="AC10" s="34"/>
      <c r="AD10" s="33"/>
      <c r="AE10" s="33"/>
      <c r="AF10" s="33"/>
      <c r="AG10" s="34"/>
      <c r="AH10" s="33"/>
      <c r="AI10" s="33"/>
      <c r="AJ10" s="33"/>
      <c r="AK10" s="34"/>
      <c r="AL10" s="33"/>
      <c r="AM10" s="33"/>
      <c r="AN10" s="33"/>
      <c r="AO10" s="34"/>
      <c r="AP10" s="33"/>
      <c r="AQ10" s="33"/>
      <c r="AR10" s="33"/>
      <c r="AS10" s="35"/>
      <c r="AT10" s="34"/>
      <c r="AU10" s="26"/>
    </row>
    <row r="11" spans="1:47" ht="20.25">
      <c r="A11" s="31" t="s">
        <v>85</v>
      </c>
      <c r="B11" s="92">
        <f t="shared" si="0"/>
        <v>9213</v>
      </c>
      <c r="C11" s="92">
        <f t="shared" si="0"/>
        <v>4433.549</v>
      </c>
      <c r="D11" s="92">
        <f t="shared" si="0"/>
        <v>4527.965</v>
      </c>
      <c r="E11" s="32">
        <f t="shared" si="1"/>
        <v>102.12958061363481</v>
      </c>
      <c r="F11" s="95">
        <v>1336</v>
      </c>
      <c r="G11" s="95">
        <v>668</v>
      </c>
      <c r="H11" s="95">
        <v>657.018</v>
      </c>
      <c r="I11" s="32">
        <f t="shared" si="2"/>
        <v>98.35598802395211</v>
      </c>
      <c r="J11" s="95">
        <v>7877</v>
      </c>
      <c r="K11" s="95">
        <v>3765.549</v>
      </c>
      <c r="L11" s="95">
        <v>3870.947</v>
      </c>
      <c r="M11" s="30">
        <f t="shared" si="3"/>
        <v>102.7990075285171</v>
      </c>
      <c r="N11" s="33"/>
      <c r="O11" s="33"/>
      <c r="P11" s="33"/>
      <c r="Q11" s="34"/>
      <c r="R11" s="33"/>
      <c r="S11" s="33"/>
      <c r="T11" s="33"/>
      <c r="U11" s="34"/>
      <c r="V11" s="33"/>
      <c r="W11" s="33"/>
      <c r="X11" s="33"/>
      <c r="Y11" s="34"/>
      <c r="Z11" s="33"/>
      <c r="AA11" s="33"/>
      <c r="AB11" s="33"/>
      <c r="AC11" s="34"/>
      <c r="AD11" s="33"/>
      <c r="AE11" s="33"/>
      <c r="AF11" s="33"/>
      <c r="AG11" s="34"/>
      <c r="AH11" s="33"/>
      <c r="AI11" s="33"/>
      <c r="AJ11" s="33"/>
      <c r="AK11" s="34"/>
      <c r="AL11" s="33"/>
      <c r="AM11" s="33"/>
      <c r="AN11" s="33"/>
      <c r="AO11" s="34"/>
      <c r="AP11" s="33"/>
      <c r="AQ11" s="33"/>
      <c r="AR11" s="33"/>
      <c r="AS11" s="35"/>
      <c r="AT11" s="34"/>
      <c r="AU11" s="26"/>
    </row>
    <row r="12" spans="1:47" ht="20.25">
      <c r="A12" s="31" t="s">
        <v>16</v>
      </c>
      <c r="B12" s="92">
        <f>F12+J12</f>
        <v>1574</v>
      </c>
      <c r="C12" s="92">
        <f t="shared" si="0"/>
        <v>1388</v>
      </c>
      <c r="D12" s="92">
        <f t="shared" si="0"/>
        <v>1391.522</v>
      </c>
      <c r="E12" s="32">
        <f t="shared" si="1"/>
        <v>100.25374639769451</v>
      </c>
      <c r="F12" s="95">
        <v>1574</v>
      </c>
      <c r="G12" s="95">
        <v>1388</v>
      </c>
      <c r="H12" s="95">
        <v>1391.522</v>
      </c>
      <c r="I12" s="32">
        <f t="shared" si="2"/>
        <v>100.25374639769451</v>
      </c>
      <c r="J12" s="92"/>
      <c r="K12" s="92"/>
      <c r="L12" s="92"/>
      <c r="M12" s="30"/>
      <c r="N12" s="33"/>
      <c r="O12" s="33"/>
      <c r="P12" s="33"/>
      <c r="Q12" s="34"/>
      <c r="R12" s="33"/>
      <c r="S12" s="33"/>
      <c r="T12" s="33"/>
      <c r="U12" s="34"/>
      <c r="V12" s="33"/>
      <c r="W12" s="33"/>
      <c r="X12" s="33"/>
      <c r="Y12" s="34"/>
      <c r="Z12" s="33"/>
      <c r="AA12" s="33"/>
      <c r="AB12" s="33"/>
      <c r="AC12" s="34"/>
      <c r="AD12" s="33"/>
      <c r="AE12" s="33"/>
      <c r="AF12" s="33"/>
      <c r="AG12" s="34"/>
      <c r="AH12" s="33"/>
      <c r="AI12" s="33"/>
      <c r="AJ12" s="33"/>
      <c r="AK12" s="34"/>
      <c r="AL12" s="33"/>
      <c r="AM12" s="33"/>
      <c r="AN12" s="33"/>
      <c r="AO12" s="34"/>
      <c r="AP12" s="33"/>
      <c r="AQ12" s="33"/>
      <c r="AR12" s="33"/>
      <c r="AS12" s="35"/>
      <c r="AT12" s="34"/>
      <c r="AU12" s="26"/>
    </row>
    <row r="13" spans="1:47" ht="30.75">
      <c r="A13" s="31" t="s">
        <v>17</v>
      </c>
      <c r="B13" s="92">
        <f t="shared" si="0"/>
        <v>7350</v>
      </c>
      <c r="C13" s="92">
        <f t="shared" si="0"/>
        <v>2976</v>
      </c>
      <c r="D13" s="92">
        <f t="shared" si="0"/>
        <v>2888.169</v>
      </c>
      <c r="E13" s="32">
        <f t="shared" si="1"/>
        <v>97.04868951612903</v>
      </c>
      <c r="F13" s="95">
        <v>7350</v>
      </c>
      <c r="G13" s="95">
        <v>2976</v>
      </c>
      <c r="H13" s="95">
        <v>2888.169</v>
      </c>
      <c r="I13" s="32">
        <f t="shared" si="2"/>
        <v>97.04868951612903</v>
      </c>
      <c r="J13" s="92"/>
      <c r="K13" s="92"/>
      <c r="L13" s="92"/>
      <c r="M13" s="30"/>
      <c r="N13" s="33"/>
      <c r="O13" s="33"/>
      <c r="P13" s="33"/>
      <c r="Q13" s="34"/>
      <c r="R13" s="33"/>
      <c r="S13" s="33"/>
      <c r="T13" s="33"/>
      <c r="U13" s="34"/>
      <c r="V13" s="33"/>
      <c r="W13" s="33"/>
      <c r="X13" s="33"/>
      <c r="Y13" s="34"/>
      <c r="Z13" s="33"/>
      <c r="AA13" s="33"/>
      <c r="AB13" s="33"/>
      <c r="AC13" s="34"/>
      <c r="AD13" s="33"/>
      <c r="AE13" s="33"/>
      <c r="AF13" s="33"/>
      <c r="AG13" s="34"/>
      <c r="AH13" s="33"/>
      <c r="AI13" s="33"/>
      <c r="AJ13" s="33"/>
      <c r="AK13" s="34"/>
      <c r="AL13" s="33"/>
      <c r="AM13" s="33"/>
      <c r="AN13" s="33"/>
      <c r="AO13" s="34"/>
      <c r="AP13" s="33"/>
      <c r="AQ13" s="33"/>
      <c r="AR13" s="33"/>
      <c r="AS13" s="35"/>
      <c r="AT13" s="34"/>
      <c r="AU13" s="26"/>
    </row>
    <row r="14" spans="1:47" ht="20.25">
      <c r="A14" s="31" t="s">
        <v>18</v>
      </c>
      <c r="B14" s="92">
        <f t="shared" si="0"/>
        <v>82.9</v>
      </c>
      <c r="C14" s="92">
        <f t="shared" si="0"/>
        <v>52.6</v>
      </c>
      <c r="D14" s="92">
        <f t="shared" si="0"/>
        <v>63.372</v>
      </c>
      <c r="E14" s="32">
        <f t="shared" si="1"/>
        <v>120.47908745247149</v>
      </c>
      <c r="F14" s="95">
        <v>41.45</v>
      </c>
      <c r="G14" s="95">
        <v>26.3</v>
      </c>
      <c r="H14" s="95">
        <v>31.686</v>
      </c>
      <c r="I14" s="32">
        <f t="shared" si="2"/>
        <v>120.47908745247149</v>
      </c>
      <c r="J14" s="92">
        <v>41.45</v>
      </c>
      <c r="K14" s="92">
        <v>26.3</v>
      </c>
      <c r="L14" s="92">
        <v>31.686</v>
      </c>
      <c r="M14" s="30">
        <f t="shared" si="3"/>
        <v>120.47908745247149</v>
      </c>
      <c r="N14" s="33">
        <v>1.5</v>
      </c>
      <c r="O14" s="33">
        <v>1.5</v>
      </c>
      <c r="P14" s="33">
        <v>1.537</v>
      </c>
      <c r="Q14" s="34"/>
      <c r="R14" s="33">
        <v>1.5</v>
      </c>
      <c r="S14" s="33">
        <v>1.5</v>
      </c>
      <c r="T14" s="33">
        <v>1.54</v>
      </c>
      <c r="U14" s="34"/>
      <c r="V14" s="33"/>
      <c r="W14" s="33"/>
      <c r="X14" s="33"/>
      <c r="Y14" s="34"/>
      <c r="Z14" s="33">
        <v>9</v>
      </c>
      <c r="AA14" s="33">
        <v>9</v>
      </c>
      <c r="AB14" s="33">
        <v>9.065</v>
      </c>
      <c r="AC14" s="34"/>
      <c r="AD14" s="33"/>
      <c r="AE14" s="33"/>
      <c r="AF14" s="33"/>
      <c r="AG14" s="34"/>
      <c r="AH14" s="33"/>
      <c r="AI14" s="33"/>
      <c r="AJ14" s="33"/>
      <c r="AK14" s="34"/>
      <c r="AL14" s="33"/>
      <c r="AM14" s="33"/>
      <c r="AN14" s="33"/>
      <c r="AO14" s="34"/>
      <c r="AP14" s="33"/>
      <c r="AQ14" s="33"/>
      <c r="AR14" s="33"/>
      <c r="AS14" s="35"/>
      <c r="AT14" s="34"/>
      <c r="AU14" s="26"/>
    </row>
    <row r="15" spans="1:47" ht="20.25">
      <c r="A15" s="31" t="s">
        <v>19</v>
      </c>
      <c r="B15" s="92">
        <f>F15+J15</f>
        <v>16</v>
      </c>
      <c r="C15" s="92">
        <f t="shared" si="0"/>
        <v>5</v>
      </c>
      <c r="D15" s="92">
        <f t="shared" si="0"/>
        <v>5</v>
      </c>
      <c r="E15" s="32">
        <f t="shared" si="1"/>
        <v>100</v>
      </c>
      <c r="F15" s="95">
        <v>16</v>
      </c>
      <c r="G15" s="95">
        <v>5</v>
      </c>
      <c r="H15" s="95">
        <v>5</v>
      </c>
      <c r="I15" s="32">
        <f t="shared" si="2"/>
        <v>100</v>
      </c>
      <c r="J15" s="92"/>
      <c r="K15" s="92"/>
      <c r="L15" s="92"/>
      <c r="M15" s="30"/>
      <c r="N15" s="33"/>
      <c r="O15" s="33"/>
      <c r="P15" s="33"/>
      <c r="Q15" s="34"/>
      <c r="R15" s="33"/>
      <c r="S15" s="33"/>
      <c r="T15" s="33"/>
      <c r="U15" s="34"/>
      <c r="V15" s="33"/>
      <c r="W15" s="33"/>
      <c r="X15" s="33"/>
      <c r="Y15" s="34"/>
      <c r="Z15" s="33"/>
      <c r="AA15" s="33"/>
      <c r="AB15" s="33"/>
      <c r="AC15" s="34"/>
      <c r="AD15" s="33"/>
      <c r="AE15" s="33"/>
      <c r="AF15" s="33"/>
      <c r="AG15" s="34"/>
      <c r="AH15" s="33"/>
      <c r="AI15" s="33"/>
      <c r="AJ15" s="33"/>
      <c r="AK15" s="34"/>
      <c r="AL15" s="33"/>
      <c r="AM15" s="33"/>
      <c r="AN15" s="33"/>
      <c r="AO15" s="34"/>
      <c r="AP15" s="33"/>
      <c r="AQ15" s="33"/>
      <c r="AR15" s="33"/>
      <c r="AS15" s="35"/>
      <c r="AT15" s="34"/>
      <c r="AU15" s="26"/>
    </row>
    <row r="16" spans="1:47" ht="20.25">
      <c r="A16" s="31" t="s">
        <v>20</v>
      </c>
      <c r="B16" s="92">
        <f t="shared" si="0"/>
        <v>2322</v>
      </c>
      <c r="C16" s="92">
        <f t="shared" si="0"/>
        <v>150.6</v>
      </c>
      <c r="D16" s="92">
        <f t="shared" si="0"/>
        <v>110.489</v>
      </c>
      <c r="E16" s="32">
        <f t="shared" si="1"/>
        <v>73.36586985391766</v>
      </c>
      <c r="F16" s="95"/>
      <c r="G16" s="95"/>
      <c r="H16" s="95"/>
      <c r="I16" s="32"/>
      <c r="J16" s="92">
        <v>2322</v>
      </c>
      <c r="K16" s="92">
        <v>150.6</v>
      </c>
      <c r="L16" s="92">
        <v>110.489</v>
      </c>
      <c r="M16" s="30">
        <f t="shared" si="3"/>
        <v>73.36586985391766</v>
      </c>
      <c r="N16" s="33">
        <v>42</v>
      </c>
      <c r="O16" s="33">
        <v>42</v>
      </c>
      <c r="P16" s="33">
        <v>43.392</v>
      </c>
      <c r="Q16" s="34">
        <f>P16/O16*100</f>
        <v>103.31428571428572</v>
      </c>
      <c r="R16" s="33">
        <v>500</v>
      </c>
      <c r="S16" s="33">
        <v>500</v>
      </c>
      <c r="T16" s="33">
        <v>534.481</v>
      </c>
      <c r="U16" s="34">
        <f>T16/S16*100</f>
        <v>106.8962</v>
      </c>
      <c r="V16" s="33">
        <v>27.8</v>
      </c>
      <c r="W16" s="33">
        <v>27.8</v>
      </c>
      <c r="X16" s="33">
        <v>28.183</v>
      </c>
      <c r="Y16" s="34">
        <f>X16/W16*100</f>
        <v>101.37769784172662</v>
      </c>
      <c r="Z16" s="33">
        <v>24</v>
      </c>
      <c r="AA16" s="33">
        <v>24</v>
      </c>
      <c r="AB16" s="33">
        <v>20.751</v>
      </c>
      <c r="AC16" s="34">
        <f>AB16/AA16*100</f>
        <v>86.4625</v>
      </c>
      <c r="AD16" s="33">
        <v>20</v>
      </c>
      <c r="AE16" s="33">
        <v>20</v>
      </c>
      <c r="AF16" s="33">
        <v>21.674</v>
      </c>
      <c r="AG16" s="34"/>
      <c r="AH16" s="33">
        <v>42</v>
      </c>
      <c r="AI16" s="33">
        <v>42</v>
      </c>
      <c r="AJ16" s="33">
        <v>39.473</v>
      </c>
      <c r="AK16" s="34">
        <f>AJ16/AI16*100</f>
        <v>93.98333333333333</v>
      </c>
      <c r="AL16" s="33">
        <v>27</v>
      </c>
      <c r="AM16" s="33">
        <v>27</v>
      </c>
      <c r="AN16" s="33">
        <v>29.192</v>
      </c>
      <c r="AO16" s="34"/>
      <c r="AP16" s="33">
        <v>40</v>
      </c>
      <c r="AQ16" s="33">
        <v>40</v>
      </c>
      <c r="AR16" s="33">
        <v>41.298</v>
      </c>
      <c r="AS16" s="35"/>
      <c r="AT16" s="34">
        <f>AR16/AQ16*100</f>
        <v>103.245</v>
      </c>
      <c r="AU16" s="26"/>
    </row>
    <row r="17" spans="1:48" ht="20.25">
      <c r="A17" s="31" t="s">
        <v>21</v>
      </c>
      <c r="B17" s="92">
        <f t="shared" si="0"/>
        <v>9669</v>
      </c>
      <c r="C17" s="92">
        <f t="shared" si="0"/>
        <v>1317.57</v>
      </c>
      <c r="D17" s="92">
        <f t="shared" si="0"/>
        <v>1677.123</v>
      </c>
      <c r="E17" s="32">
        <f t="shared" si="1"/>
        <v>127.28910038935312</v>
      </c>
      <c r="F17" s="95"/>
      <c r="G17" s="95"/>
      <c r="H17" s="95"/>
      <c r="I17" s="32"/>
      <c r="J17" s="92">
        <v>9669</v>
      </c>
      <c r="K17" s="92">
        <v>1317.57</v>
      </c>
      <c r="L17" s="92">
        <v>1677.123</v>
      </c>
      <c r="M17" s="30">
        <f t="shared" si="3"/>
        <v>127.28910038935312</v>
      </c>
      <c r="N17" s="33">
        <v>892</v>
      </c>
      <c r="O17" s="33">
        <v>892</v>
      </c>
      <c r="P17" s="33">
        <v>964.343</v>
      </c>
      <c r="Q17" s="34">
        <f>P17/O17*100</f>
        <v>108.11020179372197</v>
      </c>
      <c r="R17" s="33">
        <v>1250</v>
      </c>
      <c r="S17" s="33">
        <v>1250</v>
      </c>
      <c r="T17" s="33">
        <v>1349.013</v>
      </c>
      <c r="U17" s="34">
        <f>T17/S17*100</f>
        <v>107.92104</v>
      </c>
      <c r="V17" s="33">
        <v>783.227</v>
      </c>
      <c r="W17" s="33">
        <v>783.2</v>
      </c>
      <c r="X17" s="33">
        <v>891.791</v>
      </c>
      <c r="Y17" s="34">
        <f>X17/W17*100</f>
        <v>113.86504085801839</v>
      </c>
      <c r="Z17" s="33">
        <v>819.1</v>
      </c>
      <c r="AA17" s="33">
        <v>819.1</v>
      </c>
      <c r="AB17" s="33">
        <v>888.486</v>
      </c>
      <c r="AC17" s="34">
        <f>AB17/AA17*100</f>
        <v>108.47100476132341</v>
      </c>
      <c r="AD17" s="33">
        <v>347.2</v>
      </c>
      <c r="AE17" s="33">
        <v>347.2</v>
      </c>
      <c r="AF17" s="33">
        <v>474.989</v>
      </c>
      <c r="AG17" s="34">
        <f>AF17/AE17*100</f>
        <v>136.80558755760367</v>
      </c>
      <c r="AH17" s="33">
        <v>846.6</v>
      </c>
      <c r="AI17" s="33">
        <v>846.6</v>
      </c>
      <c r="AJ17" s="33">
        <v>567.307</v>
      </c>
      <c r="AK17" s="34">
        <f>AJ17/AI17*100</f>
        <v>67.01004016064257</v>
      </c>
      <c r="AL17" s="33">
        <v>206</v>
      </c>
      <c r="AM17" s="33">
        <v>206</v>
      </c>
      <c r="AN17" s="33">
        <v>212.46</v>
      </c>
      <c r="AO17" s="34">
        <f>AN17/AM17*100</f>
        <v>103.1359223300971</v>
      </c>
      <c r="AP17" s="33">
        <v>671</v>
      </c>
      <c r="AQ17" s="33">
        <v>671</v>
      </c>
      <c r="AR17" s="33">
        <v>676.346</v>
      </c>
      <c r="AS17" s="35">
        <f>AR17/AQ17*100</f>
        <v>100.79672131147541</v>
      </c>
      <c r="AT17" s="34">
        <f>AR17/AQ17*100</f>
        <v>100.79672131147541</v>
      </c>
      <c r="AU17" s="26"/>
      <c r="AV17" s="36"/>
    </row>
    <row r="18" spans="1:47" ht="20.25">
      <c r="A18" s="31" t="s">
        <v>22</v>
      </c>
      <c r="B18" s="92">
        <f t="shared" si="0"/>
        <v>1647</v>
      </c>
      <c r="C18" s="92">
        <f t="shared" si="0"/>
        <v>546.5</v>
      </c>
      <c r="D18" s="92">
        <f t="shared" si="0"/>
        <v>543.869</v>
      </c>
      <c r="E18" s="32">
        <f t="shared" si="1"/>
        <v>99.51857273559013</v>
      </c>
      <c r="F18" s="96">
        <v>1647</v>
      </c>
      <c r="G18" s="96">
        <v>546.5</v>
      </c>
      <c r="H18" s="95">
        <v>543.869</v>
      </c>
      <c r="I18" s="32">
        <f t="shared" si="2"/>
        <v>99.51857273559013</v>
      </c>
      <c r="J18" s="92"/>
      <c r="K18" s="92"/>
      <c r="L18" s="92"/>
      <c r="M18" s="30"/>
      <c r="N18" s="33"/>
      <c r="O18" s="33"/>
      <c r="P18" s="33"/>
      <c r="Q18" s="34"/>
      <c r="R18" s="33">
        <v>17.6</v>
      </c>
      <c r="S18" s="33">
        <v>17.6</v>
      </c>
      <c r="T18" s="33">
        <v>17.6</v>
      </c>
      <c r="U18" s="34">
        <f>T18/S18*100</f>
        <v>100</v>
      </c>
      <c r="V18" s="33"/>
      <c r="W18" s="33"/>
      <c r="X18" s="33"/>
      <c r="Y18" s="34"/>
      <c r="Z18" s="33"/>
      <c r="AA18" s="33"/>
      <c r="AB18" s="33"/>
      <c r="AC18" s="34"/>
      <c r="AD18" s="33"/>
      <c r="AE18" s="33"/>
      <c r="AF18" s="33"/>
      <c r="AG18" s="34"/>
      <c r="AH18" s="33"/>
      <c r="AI18" s="33"/>
      <c r="AJ18" s="33"/>
      <c r="AK18" s="34"/>
      <c r="AL18" s="33"/>
      <c r="AM18" s="33"/>
      <c r="AN18" s="33"/>
      <c r="AO18" s="34"/>
      <c r="AP18" s="33"/>
      <c r="AQ18" s="33"/>
      <c r="AR18" s="33"/>
      <c r="AS18" s="35"/>
      <c r="AT18" s="34"/>
      <c r="AU18" s="26"/>
    </row>
    <row r="19" spans="1:47" ht="46.5">
      <c r="A19" s="31" t="s">
        <v>23</v>
      </c>
      <c r="B19" s="92">
        <f t="shared" si="0"/>
        <v>0</v>
      </c>
      <c r="C19" s="92">
        <f t="shared" si="0"/>
        <v>0</v>
      </c>
      <c r="D19" s="92">
        <f t="shared" si="0"/>
        <v>0.1</v>
      </c>
      <c r="E19" s="32"/>
      <c r="F19" s="96"/>
      <c r="G19" s="96"/>
      <c r="H19" s="95">
        <v>0.1</v>
      </c>
      <c r="I19" s="32"/>
      <c r="J19" s="92"/>
      <c r="K19" s="92"/>
      <c r="L19" s="92"/>
      <c r="M19" s="30"/>
      <c r="N19" s="33"/>
      <c r="O19" s="33"/>
      <c r="P19" s="33"/>
      <c r="Q19" s="34"/>
      <c r="R19" s="33"/>
      <c r="S19" s="33"/>
      <c r="T19" s="33"/>
      <c r="U19" s="34"/>
      <c r="V19" s="33"/>
      <c r="W19" s="33"/>
      <c r="X19" s="33"/>
      <c r="Y19" s="34"/>
      <c r="Z19" s="33"/>
      <c r="AA19" s="33"/>
      <c r="AB19" s="33"/>
      <c r="AC19" s="34"/>
      <c r="AD19" s="33"/>
      <c r="AE19" s="33"/>
      <c r="AF19" s="33"/>
      <c r="AG19" s="34"/>
      <c r="AH19" s="33"/>
      <c r="AI19" s="33"/>
      <c r="AJ19" s="33"/>
      <c r="AK19" s="34"/>
      <c r="AL19" s="33"/>
      <c r="AM19" s="33"/>
      <c r="AN19" s="33"/>
      <c r="AO19" s="34"/>
      <c r="AP19" s="33"/>
      <c r="AQ19" s="33"/>
      <c r="AR19" s="33"/>
      <c r="AS19" s="35"/>
      <c r="AT19" s="34"/>
      <c r="AU19" s="26"/>
    </row>
    <row r="20" spans="1:47" ht="20.25">
      <c r="A20" s="28" t="s">
        <v>24</v>
      </c>
      <c r="B20" s="93">
        <f>B21+B27+B26+B28+B29+B30+B32+B31+B33</f>
        <v>8876.642</v>
      </c>
      <c r="C20" s="93">
        <f>C21+C27+C26+C28+C29+C30+C32+C31+C33</f>
        <v>4222.636</v>
      </c>
      <c r="D20" s="93">
        <f>D21+D27+D26+D28+D29+D30+D32+D31+D33</f>
        <v>4925.934</v>
      </c>
      <c r="E20" s="29">
        <f t="shared" si="1"/>
        <v>116.65542566302184</v>
      </c>
      <c r="F20" s="93">
        <f>F21+F26+F27+F28+F29+F30+F31+F32+F33</f>
        <v>7523.242</v>
      </c>
      <c r="G20" s="93">
        <f>G21+G26+G27+G28++G29+G30+G31+G32</f>
        <v>3614.37</v>
      </c>
      <c r="H20" s="93">
        <f>H21+H26+H27+H28++H29+H30+H31+H32</f>
        <v>3351.9890000000005</v>
      </c>
      <c r="I20" s="29">
        <f t="shared" si="2"/>
        <v>92.74061593030045</v>
      </c>
      <c r="J20" s="93">
        <f>J21+J26+J27+J28+J29+J30+J31+J32+J33</f>
        <v>1353.4</v>
      </c>
      <c r="K20" s="93">
        <f>K21+K26+K27+K28+K29+K30+K31+K32+K33</f>
        <v>608.2660000000001</v>
      </c>
      <c r="L20" s="93">
        <f>L21+L26+L27+L28+L29+L30+L31+L32+L33</f>
        <v>1573.9450000000002</v>
      </c>
      <c r="M20" s="30">
        <f t="shared" si="3"/>
        <v>258.7593256897476</v>
      </c>
      <c r="N20" s="33"/>
      <c r="O20" s="33"/>
      <c r="P20" s="33"/>
      <c r="Q20" s="34"/>
      <c r="R20" s="33"/>
      <c r="S20" s="33"/>
      <c r="T20" s="33"/>
      <c r="U20" s="34"/>
      <c r="V20" s="33"/>
      <c r="W20" s="33"/>
      <c r="X20" s="33"/>
      <c r="Y20" s="34"/>
      <c r="Z20" s="33"/>
      <c r="AA20" s="33"/>
      <c r="AB20" s="33"/>
      <c r="AC20" s="34"/>
      <c r="AD20" s="33"/>
      <c r="AE20" s="33"/>
      <c r="AF20" s="33"/>
      <c r="AG20" s="34"/>
      <c r="AH20" s="33"/>
      <c r="AI20" s="33"/>
      <c r="AJ20" s="33"/>
      <c r="AK20" s="34"/>
      <c r="AL20" s="33"/>
      <c r="AM20" s="33"/>
      <c r="AN20" s="33"/>
      <c r="AO20" s="34"/>
      <c r="AP20" s="33"/>
      <c r="AQ20" s="33"/>
      <c r="AR20" s="33"/>
      <c r="AS20" s="35"/>
      <c r="AT20" s="34"/>
      <c r="AU20" s="26"/>
    </row>
    <row r="21" spans="1:47" ht="46.5">
      <c r="A21" s="31" t="s">
        <v>25</v>
      </c>
      <c r="B21" s="92">
        <f>B22+B23+B24+B25</f>
        <v>6041.461</v>
      </c>
      <c r="C21" s="92">
        <f>C22+C23+C24+C25</f>
        <v>2691.496</v>
      </c>
      <c r="D21" s="92">
        <f>D22+D23+D24+D25</f>
        <v>2475.409</v>
      </c>
      <c r="E21" s="32">
        <f t="shared" si="1"/>
        <v>91.97149094778517</v>
      </c>
      <c r="F21" s="96">
        <f>F22+F23+F24+F25</f>
        <v>5259.461</v>
      </c>
      <c r="G21" s="96">
        <f>G22+G23+G24+G25</f>
        <v>2327.23</v>
      </c>
      <c r="H21" s="96">
        <f>H22+H23+H24+H25</f>
        <v>2000.006</v>
      </c>
      <c r="I21" s="32">
        <f t="shared" si="2"/>
        <v>85.93933560498964</v>
      </c>
      <c r="J21" s="96">
        <f>J22+J23+J24+J25</f>
        <v>782</v>
      </c>
      <c r="K21" s="96">
        <f>K22+K23+K24+K25</f>
        <v>364.266</v>
      </c>
      <c r="L21" s="96">
        <f>L22+L23+L24+L25</f>
        <v>475.403</v>
      </c>
      <c r="M21" s="30">
        <f t="shared" si="3"/>
        <v>130.50984719957395</v>
      </c>
      <c r="N21" s="37" t="e">
        <f>N22+N23+N24+N25+#REF!</f>
        <v>#REF!</v>
      </c>
      <c r="O21" s="37" t="e">
        <f>O22+O23+O24+O25+#REF!</f>
        <v>#REF!</v>
      </c>
      <c r="P21" s="37" t="e">
        <f>P22+P23+P24+P25+#REF!</f>
        <v>#REF!</v>
      </c>
      <c r="Q21" s="38" t="e">
        <f>P21/O21*100</f>
        <v>#REF!</v>
      </c>
      <c r="R21" s="37" t="e">
        <f>R22+R23+R24+R25+#REF!</f>
        <v>#REF!</v>
      </c>
      <c r="S21" s="37" t="e">
        <f>S22+S23+S24+S25+#REF!</f>
        <v>#REF!</v>
      </c>
      <c r="T21" s="37" t="e">
        <f>T22+T23+T24+T25+#REF!</f>
        <v>#REF!</v>
      </c>
      <c r="U21" s="39" t="e">
        <f>T21/S21*100</f>
        <v>#REF!</v>
      </c>
      <c r="V21" s="37" t="e">
        <f>V22+V23+V24+V25+#REF!</f>
        <v>#REF!</v>
      </c>
      <c r="W21" s="37" t="e">
        <f>W22+W23+W24+W25+#REF!</f>
        <v>#REF!</v>
      </c>
      <c r="X21" s="37" t="e">
        <f>X22+X23+X24+X25+#REF!</f>
        <v>#REF!</v>
      </c>
      <c r="Y21" s="39" t="e">
        <f>X21/W21*100</f>
        <v>#REF!</v>
      </c>
      <c r="Z21" s="37" t="e">
        <f>Z22+Z23+Z24+Z25+#REF!</f>
        <v>#REF!</v>
      </c>
      <c r="AA21" s="37" t="e">
        <f>AA22+AA23+AA24+AA25+#REF!</f>
        <v>#REF!</v>
      </c>
      <c r="AB21" s="37" t="e">
        <f>AB22+AB23+AB24+AB25+#REF!</f>
        <v>#REF!</v>
      </c>
      <c r="AC21" s="39" t="e">
        <f>AB21/AA21*100</f>
        <v>#REF!</v>
      </c>
      <c r="AD21" s="37" t="e">
        <f>AD22+AD23+AD24+AD25+#REF!</f>
        <v>#REF!</v>
      </c>
      <c r="AE21" s="37" t="e">
        <f>AE22+AE23+AE24+AE25+#REF!</f>
        <v>#REF!</v>
      </c>
      <c r="AF21" s="37" t="e">
        <f>AF22+AF23+AF24+AF25+#REF!</f>
        <v>#REF!</v>
      </c>
      <c r="AG21" s="39" t="e">
        <f>AF21/AE21*100</f>
        <v>#REF!</v>
      </c>
      <c r="AH21" s="37" t="e">
        <f>AH22+AH23+AH24+AH25+#REF!</f>
        <v>#REF!</v>
      </c>
      <c r="AI21" s="37" t="e">
        <f>AI22+AI23+AI24+AI25+#REF!</f>
        <v>#REF!</v>
      </c>
      <c r="AJ21" s="37" t="e">
        <f>AJ22+AJ23+AJ24+AJ25+#REF!</f>
        <v>#REF!</v>
      </c>
      <c r="AK21" s="39" t="e">
        <f>AJ21/AI21*100</f>
        <v>#REF!</v>
      </c>
      <c r="AL21" s="37" t="e">
        <f>AL22+AL23+AL24+AL25+#REF!</f>
        <v>#REF!</v>
      </c>
      <c r="AM21" s="37" t="e">
        <f>AM22+AM23+AM24+AM25+#REF!</f>
        <v>#REF!</v>
      </c>
      <c r="AN21" s="37" t="e">
        <f>AN22+AN23+AN24+AN25+#REF!</f>
        <v>#REF!</v>
      </c>
      <c r="AO21" s="38" t="e">
        <f>AN21/AM21*100</f>
        <v>#REF!</v>
      </c>
      <c r="AP21" s="37" t="e">
        <f>AP22+AP23+AP24+AP25+#REF!</f>
        <v>#REF!</v>
      </c>
      <c r="AQ21" s="37" t="e">
        <f>AQ22+AQ23+AQ24+AQ25+#REF!</f>
        <v>#REF!</v>
      </c>
      <c r="AR21" s="37" t="e">
        <f>AR22+AR23+AR24+AR25+#REF!</f>
        <v>#REF!</v>
      </c>
      <c r="AS21" s="40" t="e">
        <f>AR21/AQ21*100</f>
        <v>#REF!</v>
      </c>
      <c r="AT21" s="34" t="e">
        <f>AR21/AQ21*100</f>
        <v>#REF!</v>
      </c>
      <c r="AU21" s="26"/>
    </row>
    <row r="22" spans="1:47" ht="20.25">
      <c r="A22" s="41" t="s">
        <v>26</v>
      </c>
      <c r="B22" s="92">
        <f aca="true" t="shared" si="4" ref="B22:D35">F22+J22</f>
        <v>4558</v>
      </c>
      <c r="C22" s="92">
        <f t="shared" si="4"/>
        <v>1942.5</v>
      </c>
      <c r="D22" s="92">
        <f t="shared" si="0"/>
        <v>1602.9560000000001</v>
      </c>
      <c r="E22" s="32">
        <f t="shared" si="1"/>
        <v>82.5202574002574</v>
      </c>
      <c r="F22" s="97">
        <f>4543+15</f>
        <v>4558</v>
      </c>
      <c r="G22" s="97">
        <f>1935+7.5</f>
        <v>1942.5</v>
      </c>
      <c r="H22" s="98">
        <f>1599.439+3.517</f>
        <v>1602.9560000000001</v>
      </c>
      <c r="I22" s="32">
        <f t="shared" si="2"/>
        <v>82.5202574002574</v>
      </c>
      <c r="J22" s="92"/>
      <c r="K22" s="92"/>
      <c r="L22" s="92"/>
      <c r="M22" s="30" t="e">
        <f t="shared" si="3"/>
        <v>#DIV/0!</v>
      </c>
      <c r="N22" s="42">
        <v>102.5</v>
      </c>
      <c r="O22" s="42">
        <v>102.5</v>
      </c>
      <c r="P22" s="42">
        <v>74.237</v>
      </c>
      <c r="Q22" s="34">
        <f>P22/O22*100</f>
        <v>72.42634146341463</v>
      </c>
      <c r="R22" s="42">
        <v>202.5</v>
      </c>
      <c r="S22" s="42">
        <v>202.5</v>
      </c>
      <c r="T22" s="42">
        <v>230.352</v>
      </c>
      <c r="U22" s="43">
        <v>39.57</v>
      </c>
      <c r="V22" s="42">
        <v>87</v>
      </c>
      <c r="W22" s="42">
        <v>87</v>
      </c>
      <c r="X22" s="42">
        <v>140.093</v>
      </c>
      <c r="Y22" s="43">
        <v>24.473</v>
      </c>
      <c r="Z22" s="42">
        <v>63</v>
      </c>
      <c r="AA22" s="42">
        <v>63</v>
      </c>
      <c r="AB22" s="42">
        <v>82.945</v>
      </c>
      <c r="AC22" s="43">
        <v>24.473</v>
      </c>
      <c r="AD22" s="42">
        <v>96</v>
      </c>
      <c r="AE22" s="42">
        <v>96</v>
      </c>
      <c r="AF22" s="42">
        <v>183.317</v>
      </c>
      <c r="AG22" s="43">
        <v>24.473</v>
      </c>
      <c r="AH22" s="42">
        <v>87.5</v>
      </c>
      <c r="AI22" s="42">
        <v>87.5</v>
      </c>
      <c r="AJ22" s="42">
        <v>117.261</v>
      </c>
      <c r="AK22" s="43">
        <f>AJ22/AI22*100</f>
        <v>134.01257142857142</v>
      </c>
      <c r="AL22" s="44">
        <v>45.5</v>
      </c>
      <c r="AM22" s="44">
        <v>45.5</v>
      </c>
      <c r="AN22" s="44">
        <v>5.992</v>
      </c>
      <c r="AO22" s="45">
        <f>AN22/AM22*100</f>
        <v>13.169230769230769</v>
      </c>
      <c r="AP22" s="44">
        <v>172</v>
      </c>
      <c r="AQ22" s="44">
        <v>172</v>
      </c>
      <c r="AR22" s="44">
        <v>197.673</v>
      </c>
      <c r="AS22" s="46"/>
      <c r="AT22" s="34">
        <f>AR22/AQ22*100</f>
        <v>114.92616279069767</v>
      </c>
      <c r="AU22" s="26"/>
    </row>
    <row r="23" spans="1:47" ht="20.25">
      <c r="A23" s="41" t="s">
        <v>27</v>
      </c>
      <c r="B23" s="92">
        <f t="shared" si="4"/>
        <v>1223.461</v>
      </c>
      <c r="C23" s="92">
        <f t="shared" si="4"/>
        <v>607.4960000000001</v>
      </c>
      <c r="D23" s="92">
        <f t="shared" si="0"/>
        <v>732.8589999999999</v>
      </c>
      <c r="E23" s="32">
        <f t="shared" si="1"/>
        <v>120.6360206486956</v>
      </c>
      <c r="F23" s="97">
        <v>653.461</v>
      </c>
      <c r="G23" s="97">
        <v>336.73</v>
      </c>
      <c r="H23" s="97">
        <v>336.546</v>
      </c>
      <c r="I23" s="32">
        <f t="shared" si="2"/>
        <v>99.94535681406468</v>
      </c>
      <c r="J23" s="92">
        <v>570</v>
      </c>
      <c r="K23" s="92">
        <v>270.766</v>
      </c>
      <c r="L23" s="92">
        <v>396.313</v>
      </c>
      <c r="M23" s="30">
        <f t="shared" si="3"/>
        <v>146.36734301943375</v>
      </c>
      <c r="N23" s="42"/>
      <c r="O23" s="42"/>
      <c r="P23" s="42"/>
      <c r="Q23" s="34"/>
      <c r="R23" s="42">
        <v>120</v>
      </c>
      <c r="S23" s="42">
        <v>120</v>
      </c>
      <c r="T23" s="42">
        <v>125.373</v>
      </c>
      <c r="U23" s="43">
        <f>T23/S23*100</f>
        <v>104.4775</v>
      </c>
      <c r="V23" s="42"/>
      <c r="W23" s="42"/>
      <c r="X23" s="42"/>
      <c r="Y23" s="43"/>
      <c r="Z23" s="42">
        <v>6</v>
      </c>
      <c r="AA23" s="42">
        <v>6</v>
      </c>
      <c r="AB23" s="42">
        <v>3.055</v>
      </c>
      <c r="AC23" s="43"/>
      <c r="AD23" s="42"/>
      <c r="AE23" s="42"/>
      <c r="AF23" s="42"/>
      <c r="AG23" s="43"/>
      <c r="AH23" s="42">
        <v>7</v>
      </c>
      <c r="AI23" s="42">
        <v>7</v>
      </c>
      <c r="AJ23" s="42">
        <v>7.393</v>
      </c>
      <c r="AK23" s="43">
        <f>AJ23/AI23*100</f>
        <v>105.6142857142857</v>
      </c>
      <c r="AL23" s="44">
        <v>16</v>
      </c>
      <c r="AM23" s="44">
        <v>16</v>
      </c>
      <c r="AN23" s="44">
        <v>21.046</v>
      </c>
      <c r="AO23" s="45">
        <f>AN23/AM23*100</f>
        <v>131.5375</v>
      </c>
      <c r="AP23" s="44">
        <v>16</v>
      </c>
      <c r="AQ23" s="44">
        <v>16</v>
      </c>
      <c r="AR23" s="44">
        <v>16.202</v>
      </c>
      <c r="AS23" s="46"/>
      <c r="AT23" s="34">
        <f>AR23/AQ23*100</f>
        <v>101.26250000000002</v>
      </c>
      <c r="AU23" s="26"/>
    </row>
    <row r="24" spans="1:47" ht="20.25">
      <c r="A24" s="41" t="s">
        <v>28</v>
      </c>
      <c r="B24" s="92">
        <f t="shared" si="4"/>
        <v>212</v>
      </c>
      <c r="C24" s="92">
        <f t="shared" si="4"/>
        <v>93.5</v>
      </c>
      <c r="D24" s="92">
        <f t="shared" si="0"/>
        <v>79.09</v>
      </c>
      <c r="E24" s="32">
        <f t="shared" si="1"/>
        <v>84.58823529411765</v>
      </c>
      <c r="F24" s="97"/>
      <c r="G24" s="97"/>
      <c r="H24" s="97"/>
      <c r="I24" s="32"/>
      <c r="J24" s="92">
        <v>212</v>
      </c>
      <c r="K24" s="92">
        <v>93.5</v>
      </c>
      <c r="L24" s="92">
        <v>79.09</v>
      </c>
      <c r="M24" s="30">
        <f t="shared" si="3"/>
        <v>84.58823529411765</v>
      </c>
      <c r="N24" s="42">
        <v>7</v>
      </c>
      <c r="O24" s="42">
        <v>7</v>
      </c>
      <c r="P24" s="42">
        <v>1.579</v>
      </c>
      <c r="Q24" s="34">
        <f>P24/O24*100</f>
        <v>22.557142857142857</v>
      </c>
      <c r="R24" s="42">
        <v>70</v>
      </c>
      <c r="S24" s="42">
        <v>70</v>
      </c>
      <c r="T24" s="42">
        <v>70.559</v>
      </c>
      <c r="U24" s="43">
        <f>T24/S24*100</f>
        <v>100.79857142857142</v>
      </c>
      <c r="V24" s="42"/>
      <c r="W24" s="42"/>
      <c r="X24" s="42"/>
      <c r="Y24" s="43"/>
      <c r="Z24" s="42"/>
      <c r="AA24" s="42"/>
      <c r="AB24" s="42"/>
      <c r="AC24" s="43"/>
      <c r="AD24" s="42">
        <v>47</v>
      </c>
      <c r="AE24" s="42">
        <v>47</v>
      </c>
      <c r="AF24" s="42">
        <v>50.284</v>
      </c>
      <c r="AG24" s="43">
        <f>AF24/AE24*100</f>
        <v>106.9872340425532</v>
      </c>
      <c r="AH24" s="42">
        <v>6.4</v>
      </c>
      <c r="AI24" s="42">
        <v>6.4</v>
      </c>
      <c r="AJ24" s="42">
        <v>6.056</v>
      </c>
      <c r="AK24" s="43">
        <f>AJ24/AI24*100</f>
        <v>94.62499999999999</v>
      </c>
      <c r="AL24" s="44">
        <v>3</v>
      </c>
      <c r="AM24" s="44">
        <v>3</v>
      </c>
      <c r="AN24" s="44"/>
      <c r="AO24" s="45">
        <f>AN24/AM24*100</f>
        <v>0</v>
      </c>
      <c r="AP24" s="44"/>
      <c r="AQ24" s="44"/>
      <c r="AR24" s="44">
        <v>0.449</v>
      </c>
      <c r="AS24" s="46"/>
      <c r="AT24" s="34"/>
      <c r="AU24" s="26"/>
    </row>
    <row r="25" spans="1:47" ht="30.75">
      <c r="A25" s="41" t="s">
        <v>29</v>
      </c>
      <c r="B25" s="92">
        <f t="shared" si="4"/>
        <v>48</v>
      </c>
      <c r="C25" s="92">
        <f t="shared" si="4"/>
        <v>48</v>
      </c>
      <c r="D25" s="92">
        <f t="shared" si="0"/>
        <v>60.504</v>
      </c>
      <c r="E25" s="32"/>
      <c r="F25" s="97">
        <v>48</v>
      </c>
      <c r="G25" s="97">
        <v>48</v>
      </c>
      <c r="H25" s="98">
        <v>60.504</v>
      </c>
      <c r="I25" s="32"/>
      <c r="J25" s="92"/>
      <c r="K25" s="92"/>
      <c r="L25" s="92"/>
      <c r="M25" s="30"/>
      <c r="N25" s="47"/>
      <c r="O25" s="47"/>
      <c r="P25" s="47"/>
      <c r="Q25" s="34"/>
      <c r="R25" s="47"/>
      <c r="S25" s="47"/>
      <c r="T25" s="47"/>
      <c r="U25" s="45"/>
      <c r="V25" s="47"/>
      <c r="W25" s="47"/>
      <c r="X25" s="47"/>
      <c r="Y25" s="45"/>
      <c r="Z25" s="47"/>
      <c r="AA25" s="47"/>
      <c r="AB25" s="47"/>
      <c r="AC25" s="45"/>
      <c r="AD25" s="47"/>
      <c r="AE25" s="47"/>
      <c r="AF25" s="47"/>
      <c r="AG25" s="45"/>
      <c r="AH25" s="47"/>
      <c r="AI25" s="47"/>
      <c r="AJ25" s="47"/>
      <c r="AK25" s="45"/>
      <c r="AL25" s="44"/>
      <c r="AM25" s="44"/>
      <c r="AN25" s="44"/>
      <c r="AO25" s="45"/>
      <c r="AP25" s="44"/>
      <c r="AQ25" s="44"/>
      <c r="AR25" s="44"/>
      <c r="AS25" s="46"/>
      <c r="AT25" s="34"/>
      <c r="AU25" s="26"/>
    </row>
    <row r="26" spans="1:47" ht="30.75">
      <c r="A26" s="31" t="s">
        <v>78</v>
      </c>
      <c r="B26" s="92">
        <f>F26+J26</f>
        <v>731.781</v>
      </c>
      <c r="C26" s="92">
        <f t="shared" si="4"/>
        <v>479.19</v>
      </c>
      <c r="D26" s="92">
        <f t="shared" si="0"/>
        <v>529.528</v>
      </c>
      <c r="E26" s="32">
        <f t="shared" si="1"/>
        <v>110.50481020054677</v>
      </c>
      <c r="F26" s="97">
        <v>386.781</v>
      </c>
      <c r="G26" s="97">
        <v>341.19</v>
      </c>
      <c r="H26" s="98">
        <v>348.763</v>
      </c>
      <c r="I26" s="32">
        <f t="shared" si="2"/>
        <v>102.2195843957912</v>
      </c>
      <c r="J26" s="92">
        <v>345</v>
      </c>
      <c r="K26" s="92">
        <v>138</v>
      </c>
      <c r="L26" s="92">
        <v>180.765</v>
      </c>
      <c r="M26" s="30">
        <f t="shared" si="3"/>
        <v>130.9891304347826</v>
      </c>
      <c r="N26" s="47"/>
      <c r="O26" s="47"/>
      <c r="P26" s="47"/>
      <c r="Q26" s="34"/>
      <c r="R26" s="47"/>
      <c r="S26" s="47"/>
      <c r="T26" s="47"/>
      <c r="U26" s="45"/>
      <c r="V26" s="47"/>
      <c r="W26" s="47"/>
      <c r="X26" s="47"/>
      <c r="Y26" s="45"/>
      <c r="Z26" s="47"/>
      <c r="AA26" s="47"/>
      <c r="AB26" s="47"/>
      <c r="AC26" s="45"/>
      <c r="AD26" s="47"/>
      <c r="AE26" s="47"/>
      <c r="AF26" s="47"/>
      <c r="AG26" s="45"/>
      <c r="AH26" s="47"/>
      <c r="AI26" s="47"/>
      <c r="AJ26" s="47"/>
      <c r="AK26" s="45"/>
      <c r="AL26" s="44"/>
      <c r="AM26" s="44"/>
      <c r="AN26" s="44"/>
      <c r="AO26" s="45"/>
      <c r="AP26" s="44"/>
      <c r="AQ26" s="44"/>
      <c r="AR26" s="44"/>
      <c r="AS26" s="46"/>
      <c r="AT26" s="34"/>
      <c r="AU26" s="26"/>
    </row>
    <row r="27" spans="1:47" ht="30.75">
      <c r="A27" s="31" t="s">
        <v>30</v>
      </c>
      <c r="B27" s="92">
        <f t="shared" si="4"/>
        <v>222</v>
      </c>
      <c r="C27" s="92">
        <f t="shared" si="4"/>
        <v>220.5</v>
      </c>
      <c r="D27" s="92">
        <f t="shared" si="0"/>
        <v>395.968</v>
      </c>
      <c r="E27" s="32">
        <f t="shared" si="1"/>
        <v>179.57732426303858</v>
      </c>
      <c r="F27" s="96">
        <v>222</v>
      </c>
      <c r="G27" s="96">
        <v>220.5</v>
      </c>
      <c r="H27" s="95">
        <v>395.968</v>
      </c>
      <c r="I27" s="32">
        <f t="shared" si="2"/>
        <v>179.57732426303858</v>
      </c>
      <c r="J27" s="92"/>
      <c r="K27" s="92"/>
      <c r="L27" s="92"/>
      <c r="M27" s="30"/>
      <c r="N27" s="33"/>
      <c r="O27" s="33"/>
      <c r="P27" s="33"/>
      <c r="Q27" s="34"/>
      <c r="R27" s="33"/>
      <c r="S27" s="33"/>
      <c r="T27" s="33"/>
      <c r="U27" s="34"/>
      <c r="V27" s="33"/>
      <c r="W27" s="33"/>
      <c r="X27" s="33"/>
      <c r="Y27" s="34"/>
      <c r="Z27" s="33"/>
      <c r="AA27" s="33"/>
      <c r="AB27" s="33"/>
      <c r="AC27" s="34"/>
      <c r="AD27" s="33"/>
      <c r="AE27" s="33"/>
      <c r="AF27" s="33"/>
      <c r="AG27" s="34"/>
      <c r="AH27" s="33"/>
      <c r="AI27" s="33"/>
      <c r="AJ27" s="33"/>
      <c r="AK27" s="34"/>
      <c r="AL27" s="48"/>
      <c r="AM27" s="48"/>
      <c r="AN27" s="48"/>
      <c r="AO27" s="34"/>
      <c r="AP27" s="48"/>
      <c r="AQ27" s="48"/>
      <c r="AR27" s="48"/>
      <c r="AS27" s="35"/>
      <c r="AT27" s="34"/>
      <c r="AU27" s="26"/>
    </row>
    <row r="28" spans="1:47" ht="20.25">
      <c r="A28" s="31" t="s">
        <v>31</v>
      </c>
      <c r="B28" s="92">
        <f t="shared" si="4"/>
        <v>170</v>
      </c>
      <c r="C28" s="92">
        <f t="shared" si="4"/>
        <v>100</v>
      </c>
      <c r="D28" s="92">
        <f t="shared" si="0"/>
        <v>810.908</v>
      </c>
      <c r="E28" s="32">
        <f t="shared" si="1"/>
        <v>810.908</v>
      </c>
      <c r="F28" s="96">
        <v>170</v>
      </c>
      <c r="G28" s="96">
        <v>100</v>
      </c>
      <c r="H28" s="95">
        <v>10.1</v>
      </c>
      <c r="I28" s="32">
        <f t="shared" si="2"/>
        <v>10.1</v>
      </c>
      <c r="J28" s="92"/>
      <c r="K28" s="92"/>
      <c r="L28" s="92">
        <v>800.808</v>
      </c>
      <c r="M28" s="30" t="e">
        <f t="shared" si="3"/>
        <v>#DIV/0!</v>
      </c>
      <c r="N28" s="33"/>
      <c r="O28" s="33"/>
      <c r="P28" s="33"/>
      <c r="Q28" s="34"/>
      <c r="R28" s="33">
        <v>362.3</v>
      </c>
      <c r="S28" s="33">
        <v>362.3</v>
      </c>
      <c r="T28" s="33">
        <v>362.25</v>
      </c>
      <c r="U28" s="34">
        <f>T28/S28*100</f>
        <v>99.98619928236268</v>
      </c>
      <c r="V28" s="33"/>
      <c r="W28" s="33"/>
      <c r="X28" s="33"/>
      <c r="Y28" s="34"/>
      <c r="Z28" s="33"/>
      <c r="AA28" s="33"/>
      <c r="AB28" s="33"/>
      <c r="AC28" s="34"/>
      <c r="AD28" s="33"/>
      <c r="AE28" s="33"/>
      <c r="AF28" s="33"/>
      <c r="AG28" s="34"/>
      <c r="AH28" s="33"/>
      <c r="AI28" s="33"/>
      <c r="AJ28" s="33"/>
      <c r="AK28" s="34"/>
      <c r="AL28" s="48"/>
      <c r="AM28" s="48"/>
      <c r="AN28" s="48"/>
      <c r="AO28" s="34"/>
      <c r="AP28" s="48"/>
      <c r="AQ28" s="48"/>
      <c r="AR28" s="48"/>
      <c r="AS28" s="35"/>
      <c r="AT28" s="34"/>
      <c r="AU28" s="26"/>
    </row>
    <row r="29" spans="1:47" ht="20.25">
      <c r="A29" s="31" t="s">
        <v>32</v>
      </c>
      <c r="B29" s="92">
        <f t="shared" si="4"/>
        <v>70</v>
      </c>
      <c r="C29" s="92">
        <f t="shared" si="4"/>
        <v>40</v>
      </c>
      <c r="D29" s="92">
        <f t="shared" si="4"/>
        <v>52.666</v>
      </c>
      <c r="E29" s="32"/>
      <c r="F29" s="96">
        <v>70</v>
      </c>
      <c r="G29" s="96">
        <v>40</v>
      </c>
      <c r="H29" s="95">
        <v>52.666</v>
      </c>
      <c r="I29" s="32"/>
      <c r="J29" s="92"/>
      <c r="K29" s="92"/>
      <c r="L29" s="92"/>
      <c r="M29" s="30" t="e">
        <f t="shared" si="3"/>
        <v>#DIV/0!</v>
      </c>
      <c r="N29" s="33"/>
      <c r="O29" s="33"/>
      <c r="P29" s="33">
        <v>0.312</v>
      </c>
      <c r="Q29" s="34"/>
      <c r="R29" s="33">
        <v>1800</v>
      </c>
      <c r="S29" s="33">
        <v>1800</v>
      </c>
      <c r="T29" s="33">
        <v>1868.094</v>
      </c>
      <c r="U29" s="34">
        <f>T29/S29*100</f>
        <v>103.783</v>
      </c>
      <c r="V29" s="33">
        <v>1</v>
      </c>
      <c r="W29" s="33">
        <v>1</v>
      </c>
      <c r="X29" s="33">
        <v>1.098</v>
      </c>
      <c r="Y29" s="34"/>
      <c r="Z29" s="33"/>
      <c r="AA29" s="33"/>
      <c r="AB29" s="33">
        <v>1.25</v>
      </c>
      <c r="AC29" s="34"/>
      <c r="AD29" s="33"/>
      <c r="AE29" s="33"/>
      <c r="AF29" s="33">
        <v>0.321</v>
      </c>
      <c r="AG29" s="34"/>
      <c r="AH29" s="33"/>
      <c r="AI29" s="33"/>
      <c r="AJ29" s="33">
        <v>0.345</v>
      </c>
      <c r="AK29" s="34"/>
      <c r="AL29" s="48"/>
      <c r="AM29" s="48"/>
      <c r="AN29" s="48">
        <v>0.532</v>
      </c>
      <c r="AO29" s="34"/>
      <c r="AP29" s="48">
        <v>4</v>
      </c>
      <c r="AQ29" s="48">
        <v>4</v>
      </c>
      <c r="AR29" s="48">
        <v>4.536</v>
      </c>
      <c r="AS29" s="35"/>
      <c r="AT29" s="34"/>
      <c r="AU29" s="26"/>
    </row>
    <row r="30" spans="1:47" ht="20.25">
      <c r="A30" s="31" t="s">
        <v>33</v>
      </c>
      <c r="B30" s="92">
        <f t="shared" si="4"/>
        <v>1345</v>
      </c>
      <c r="C30" s="92">
        <f t="shared" si="4"/>
        <v>550.45</v>
      </c>
      <c r="D30" s="92">
        <f t="shared" si="4"/>
        <v>507.099</v>
      </c>
      <c r="E30" s="32">
        <f t="shared" si="1"/>
        <v>92.12444363702424</v>
      </c>
      <c r="F30" s="96">
        <v>1345</v>
      </c>
      <c r="G30" s="96">
        <v>550.45</v>
      </c>
      <c r="H30" s="95">
        <v>507.099</v>
      </c>
      <c r="I30" s="32">
        <f t="shared" si="2"/>
        <v>92.12444363702424</v>
      </c>
      <c r="J30" s="92"/>
      <c r="K30" s="92"/>
      <c r="L30" s="92"/>
      <c r="M30" s="30"/>
      <c r="N30" s="33"/>
      <c r="O30" s="33"/>
      <c r="P30" s="33"/>
      <c r="Q30" s="34"/>
      <c r="R30" s="33"/>
      <c r="S30" s="33"/>
      <c r="T30" s="33"/>
      <c r="U30" s="34"/>
      <c r="V30" s="33"/>
      <c r="W30" s="33"/>
      <c r="X30" s="33"/>
      <c r="Y30" s="34"/>
      <c r="Z30" s="33"/>
      <c r="AA30" s="33"/>
      <c r="AB30" s="33"/>
      <c r="AC30" s="34"/>
      <c r="AD30" s="33"/>
      <c r="AE30" s="33"/>
      <c r="AF30" s="33"/>
      <c r="AG30" s="34"/>
      <c r="AH30" s="33"/>
      <c r="AI30" s="33"/>
      <c r="AJ30" s="33"/>
      <c r="AK30" s="34"/>
      <c r="AL30" s="49"/>
      <c r="AM30" s="49"/>
      <c r="AN30" s="49"/>
      <c r="AO30" s="34"/>
      <c r="AP30" s="49"/>
      <c r="AQ30" s="49"/>
      <c r="AR30" s="49"/>
      <c r="AS30" s="35"/>
      <c r="AT30" s="34"/>
      <c r="AU30" s="26"/>
    </row>
    <row r="31" spans="1:47" ht="20.25">
      <c r="A31" s="31" t="s">
        <v>34</v>
      </c>
      <c r="B31" s="92">
        <f t="shared" si="4"/>
        <v>0</v>
      </c>
      <c r="C31" s="92">
        <f t="shared" si="4"/>
        <v>0</v>
      </c>
      <c r="D31" s="92">
        <f t="shared" si="4"/>
        <v>3.394</v>
      </c>
      <c r="E31" s="32"/>
      <c r="F31" s="96"/>
      <c r="G31" s="96"/>
      <c r="H31" s="95"/>
      <c r="I31" s="32"/>
      <c r="J31" s="92"/>
      <c r="K31" s="92"/>
      <c r="L31" s="92">
        <v>3.394</v>
      </c>
      <c r="M31" s="30"/>
      <c r="N31" s="33"/>
      <c r="O31" s="33"/>
      <c r="P31" s="33">
        <v>2.11</v>
      </c>
      <c r="Q31" s="34"/>
      <c r="R31" s="33"/>
      <c r="S31" s="33"/>
      <c r="T31" s="33"/>
      <c r="U31" s="34"/>
      <c r="V31" s="33"/>
      <c r="W31" s="33"/>
      <c r="X31" s="33"/>
      <c r="Y31" s="34"/>
      <c r="Z31" s="33"/>
      <c r="AA31" s="33"/>
      <c r="AB31" s="33"/>
      <c r="AC31" s="34"/>
      <c r="AD31" s="33"/>
      <c r="AE31" s="33"/>
      <c r="AF31" s="33"/>
      <c r="AG31" s="34"/>
      <c r="AH31" s="33"/>
      <c r="AI31" s="33"/>
      <c r="AJ31" s="33">
        <v>5.094</v>
      </c>
      <c r="AK31" s="34"/>
      <c r="AL31" s="49"/>
      <c r="AM31" s="49"/>
      <c r="AN31" s="49">
        <v>0.04</v>
      </c>
      <c r="AO31" s="34"/>
      <c r="AP31" s="49"/>
      <c r="AQ31" s="49"/>
      <c r="AR31" s="49"/>
      <c r="AS31" s="35"/>
      <c r="AT31" s="34"/>
      <c r="AU31" s="26"/>
    </row>
    <row r="32" spans="1:47" ht="20.25">
      <c r="A32" s="31" t="s">
        <v>35</v>
      </c>
      <c r="B32" s="92">
        <f t="shared" si="4"/>
        <v>222.4</v>
      </c>
      <c r="C32" s="92">
        <f t="shared" si="4"/>
        <v>110</v>
      </c>
      <c r="D32" s="92">
        <f t="shared" si="4"/>
        <v>148.762</v>
      </c>
      <c r="E32" s="32">
        <f t="shared" si="1"/>
        <v>135.2381818181818</v>
      </c>
      <c r="F32" s="96">
        <v>70</v>
      </c>
      <c r="G32" s="96">
        <v>35</v>
      </c>
      <c r="H32" s="95">
        <v>37.387</v>
      </c>
      <c r="I32" s="32">
        <f t="shared" si="2"/>
        <v>106.82000000000001</v>
      </c>
      <c r="J32" s="92">
        <v>152.4</v>
      </c>
      <c r="K32" s="92">
        <v>75</v>
      </c>
      <c r="L32" s="92">
        <v>111.375</v>
      </c>
      <c r="M32" s="30">
        <f t="shared" si="3"/>
        <v>148.5</v>
      </c>
      <c r="N32" s="33"/>
      <c r="O32" s="33"/>
      <c r="P32" s="33"/>
      <c r="Q32" s="34"/>
      <c r="R32" s="33"/>
      <c r="S32" s="33"/>
      <c r="T32" s="33"/>
      <c r="U32" s="34"/>
      <c r="V32" s="33"/>
      <c r="W32" s="33"/>
      <c r="X32" s="33"/>
      <c r="Y32" s="34"/>
      <c r="Z32" s="33"/>
      <c r="AA32" s="33"/>
      <c r="AB32" s="33"/>
      <c r="AC32" s="34"/>
      <c r="AD32" s="33">
        <v>19</v>
      </c>
      <c r="AE32" s="33">
        <v>19</v>
      </c>
      <c r="AF32" s="33">
        <v>19.215</v>
      </c>
      <c r="AG32" s="34"/>
      <c r="AH32" s="33"/>
      <c r="AI32" s="33"/>
      <c r="AJ32" s="33"/>
      <c r="AK32" s="34"/>
      <c r="AL32" s="49">
        <v>3.3</v>
      </c>
      <c r="AM32" s="49">
        <v>3.3</v>
      </c>
      <c r="AN32" s="49">
        <v>3.667</v>
      </c>
      <c r="AO32" s="34"/>
      <c r="AP32" s="49"/>
      <c r="AQ32" s="49"/>
      <c r="AR32" s="49"/>
      <c r="AS32" s="35"/>
      <c r="AT32" s="34"/>
      <c r="AU32" s="26"/>
    </row>
    <row r="33" spans="1:47" ht="20.25">
      <c r="A33" s="31" t="s">
        <v>86</v>
      </c>
      <c r="B33" s="92">
        <f t="shared" si="4"/>
        <v>74</v>
      </c>
      <c r="C33" s="92">
        <f t="shared" si="4"/>
        <v>31</v>
      </c>
      <c r="D33" s="92">
        <f t="shared" si="4"/>
        <v>2.2</v>
      </c>
      <c r="E33" s="32">
        <f t="shared" si="1"/>
        <v>7.096774193548387</v>
      </c>
      <c r="F33" s="96"/>
      <c r="G33" s="96"/>
      <c r="H33" s="95"/>
      <c r="I33" s="32"/>
      <c r="J33" s="92">
        <v>74</v>
      </c>
      <c r="K33" s="92">
        <v>31</v>
      </c>
      <c r="L33" s="92">
        <v>2.2</v>
      </c>
      <c r="M33" s="30">
        <f t="shared" si="3"/>
        <v>7.096774193548387</v>
      </c>
      <c r="N33" s="33"/>
      <c r="O33" s="33"/>
      <c r="P33" s="33"/>
      <c r="Q33" s="34"/>
      <c r="R33" s="33"/>
      <c r="S33" s="33"/>
      <c r="T33" s="33"/>
      <c r="U33" s="34"/>
      <c r="V33" s="33"/>
      <c r="W33" s="33"/>
      <c r="X33" s="33"/>
      <c r="Y33" s="34"/>
      <c r="Z33" s="33"/>
      <c r="AA33" s="33"/>
      <c r="AB33" s="33"/>
      <c r="AC33" s="34"/>
      <c r="AD33" s="33"/>
      <c r="AE33" s="33"/>
      <c r="AF33" s="33"/>
      <c r="AG33" s="34"/>
      <c r="AH33" s="33"/>
      <c r="AI33" s="33"/>
      <c r="AJ33" s="33"/>
      <c r="AK33" s="34"/>
      <c r="AL33" s="49"/>
      <c r="AM33" s="49"/>
      <c r="AN33" s="49"/>
      <c r="AO33" s="34"/>
      <c r="AP33" s="49"/>
      <c r="AQ33" s="49"/>
      <c r="AR33" s="49"/>
      <c r="AS33" s="35"/>
      <c r="AT33" s="34"/>
      <c r="AU33" s="26"/>
    </row>
    <row r="34" spans="1:47" ht="15.75">
      <c r="A34" s="50" t="s">
        <v>36</v>
      </c>
      <c r="B34" s="94">
        <f>B8+B20</f>
        <v>127489.992</v>
      </c>
      <c r="C34" s="94">
        <f>C8+C20</f>
        <v>51161.38999999999</v>
      </c>
      <c r="D34" s="94">
        <f t="shared" si="4"/>
        <v>53837.517</v>
      </c>
      <c r="E34" s="29">
        <f t="shared" si="1"/>
        <v>105.23075506744443</v>
      </c>
      <c r="F34" s="94">
        <f>F8+F20</f>
        <v>91622.082</v>
      </c>
      <c r="G34" s="94">
        <f>G8+G20</f>
        <v>39219.87100000001</v>
      </c>
      <c r="H34" s="94">
        <f>H8+H20</f>
        <v>40254.102</v>
      </c>
      <c r="I34" s="29">
        <f t="shared" si="2"/>
        <v>102.63700765359476</v>
      </c>
      <c r="J34" s="94">
        <f>J8+J20</f>
        <v>35867.909999999996</v>
      </c>
      <c r="K34" s="94">
        <f>K8+K20</f>
        <v>11941.518999999998</v>
      </c>
      <c r="L34" s="94">
        <f>L8+L20</f>
        <v>13583.414999999999</v>
      </c>
      <c r="M34" s="30">
        <f aca="true" t="shared" si="5" ref="M34:M77">L34/K34*100</f>
        <v>113.74947358037116</v>
      </c>
      <c r="N34" s="51" t="e">
        <f>N9+#REF!+N14+N16+#REF!+#REF!+N17+#REF!+N18+N19+N21+N27+#REF!+N28+#REF!+N30+N31+#REF!+#REF!</f>
        <v>#REF!</v>
      </c>
      <c r="O34" s="51" t="e">
        <f>O9+#REF!+O14+O16+#REF!+#REF!+O17+#REF!+O18+O19+O21+O27+#REF!+O28+#REF!+O30+O31+#REF!+#REF!</f>
        <v>#REF!</v>
      </c>
      <c r="P34" s="51" t="e">
        <f>P9+#REF!+P14+P16+#REF!+#REF!+P17+#REF!+P18+P19+P21+P27+#REF!+P28+#REF!+P30+P31+#REF!+#REF!</f>
        <v>#REF!</v>
      </c>
      <c r="Q34" s="52" t="e">
        <f>P34/O34*100</f>
        <v>#REF!</v>
      </c>
      <c r="R34" s="51" t="e">
        <f>R9+#REF!+#REF!+R14+R16+#REF!+#REF!+R17+#REF!+R18+R19+R21+R27+#REF!+R28+R29+#REF!+R30+R31+#REF!+#REF!</f>
        <v>#REF!</v>
      </c>
      <c r="S34" s="51" t="e">
        <f>S9+#REF!+#REF!+S14+S16+#REF!+#REF!+S17+#REF!+S18+S19+S21+S27+#REF!+S28+S29+#REF!+S30+S31+#REF!+#REF!</f>
        <v>#REF!</v>
      </c>
      <c r="T34" s="51" t="e">
        <f>T9+#REF!+#REF!+T14+T16+#REF!+#REF!+T17+#REF!+T18+T19+T21+T27+#REF!+T28+T29+#REF!+T30+T31+#REF!+#REF!</f>
        <v>#REF!</v>
      </c>
      <c r="U34" s="53" t="e">
        <f>T34/S34*100</f>
        <v>#REF!</v>
      </c>
      <c r="V34" s="51" t="e">
        <f>V9+#REF!+#REF!+V14+V16+#REF!+#REF!+V17+#REF!+V18+V19+V21+V27+#REF!+V28+V29+#REF!+V30+V31+#REF!+#REF!</f>
        <v>#REF!</v>
      </c>
      <c r="W34" s="51" t="e">
        <f>W9+#REF!+#REF!+W14+W16+#REF!+#REF!+W17+#REF!+W18+W19+W21+W27+#REF!+W28+W29+#REF!+W30+W31+#REF!+#REF!</f>
        <v>#REF!</v>
      </c>
      <c r="X34" s="51" t="e">
        <f>X9+#REF!+#REF!+X14+X16+#REF!+#REF!+X17+#REF!+X18+X19+X21+X27+#REF!+X28+X29+#REF!+X30+X31+#REF!+#REF!</f>
        <v>#REF!</v>
      </c>
      <c r="Y34" s="53" t="e">
        <f>X34/W34*100</f>
        <v>#REF!</v>
      </c>
      <c r="Z34" s="51" t="e">
        <f>Z9+#REF!+#REF!+Z14+Z16+#REF!+#REF!+Z17+#REF!+Z18+Z19+Z21+Z27+#REF!+Z28+Z29+#REF!+Z30+Z31+#REF!+#REF!</f>
        <v>#REF!</v>
      </c>
      <c r="AA34" s="51" t="e">
        <f>AA9+#REF!+#REF!+AA14+AA16+#REF!+#REF!+AA17+#REF!+AA18+AA19+AA21+AA27+#REF!+AA28+AA29+#REF!+AA30+AA31+#REF!+#REF!</f>
        <v>#REF!</v>
      </c>
      <c r="AB34" s="51" t="e">
        <f>AB9+#REF!+#REF!+AB14+AB16+#REF!+#REF!+AB17+#REF!+AB18+AB19+AB21+AB27+#REF!+AB28+AB29+#REF!+AB30+AB31+#REF!+#REF!</f>
        <v>#REF!</v>
      </c>
      <c r="AC34" s="53" t="e">
        <f>AB34/AA34*100</f>
        <v>#REF!</v>
      </c>
      <c r="AD34" s="51" t="e">
        <f>AD9+#REF!+#REF!+AD14+AD16+#REF!+#REF!+AD17+#REF!+AD18+AD19+AD21+AD27+#REF!+AD28+AD29+#REF!+AD30+AD31+#REF!+#REF!+AD32</f>
        <v>#REF!</v>
      </c>
      <c r="AE34" s="51" t="e">
        <f>AE9+#REF!+#REF!+AE14+AE16+#REF!+#REF!+AE17+#REF!+AE18+AE19+AE21+AE27+#REF!+AE28+AE29+#REF!+AE30+AE31+#REF!+#REF!+AE32</f>
        <v>#REF!</v>
      </c>
      <c r="AF34" s="51" t="e">
        <f>AF9+#REF!+#REF!+AF14+AF16+#REF!+#REF!+AF17+#REF!+AF18+AF19+AF21+AF27+#REF!+AF28+AF29+#REF!+AF30+AF31+#REF!+#REF!+AF32</f>
        <v>#REF!</v>
      </c>
      <c r="AG34" s="53" t="e">
        <f>AF34/AE34*100</f>
        <v>#REF!</v>
      </c>
      <c r="AH34" s="51" t="e">
        <f>AH9+#REF!+#REF!+AH14+AH16+#REF!+#REF!+AH17+#REF!+AH18+AH19+AH21+AH27+#REF!+AH28+AH29+#REF!+AH30+AH31+#REF!+#REF!</f>
        <v>#REF!</v>
      </c>
      <c r="AI34" s="51" t="e">
        <f>AI9+#REF!+#REF!+AI14+AI16+#REF!+#REF!+AI17+#REF!+AI18+AI19+AI21+AI27+#REF!+AI28+AI29+#REF!+AI30+AI31+#REF!+#REF!</f>
        <v>#REF!</v>
      </c>
      <c r="AJ34" s="51" t="e">
        <f>AJ9+#REF!+#REF!+AJ14+AJ16+#REF!+#REF!+AJ17+#REF!+AJ18+AJ19+AJ21+AJ27+#REF!+AJ28+AJ29+#REF!+AJ30+AJ31+#REF!+#REF!</f>
        <v>#REF!</v>
      </c>
      <c r="AK34" s="54" t="e">
        <f>AJ34/AI34*100</f>
        <v>#REF!</v>
      </c>
      <c r="AL34" s="51" t="e">
        <f>AL9+#REF!+#REF!+AL14+AL16+#REF!+#REF!+AL17+#REF!+AL18+AL19+AL21+AL27+#REF!+AL28+AL29+#REF!+AL30+AL32+AL31+#REF!+#REF!</f>
        <v>#REF!</v>
      </c>
      <c r="AM34" s="51" t="e">
        <f>AM9+#REF!+#REF!+AM14+AM16+#REF!+#REF!+AM17+#REF!+AM18+AM19+AM21+AM27+#REF!+AM28+AM29+#REF!+AM30+AM32+AM31+#REF!+#REF!</f>
        <v>#REF!</v>
      </c>
      <c r="AN34" s="51" t="e">
        <f>AN9+#REF!+#REF!+AN14+AN16+#REF!+#REF!+AN17+#REF!+AN18+AN19+AN21+AN27+#REF!+AN28+AN29+#REF!+AN30+AN32+AN31+#REF!+#REF!</f>
        <v>#REF!</v>
      </c>
      <c r="AO34" s="55" t="e">
        <f>AN34/AM34*100</f>
        <v>#REF!</v>
      </c>
      <c r="AP34" s="51" t="e">
        <f>AP9+#REF!+#REF!+AP14+AP16+#REF!+#REF!+AP17+#REF!+AP18+AP19+AP21+AP27+#REF!+AP28+AP29+#REF!+AP30+AP31+#REF!+#REF!</f>
        <v>#REF!</v>
      </c>
      <c r="AQ34" s="51" t="e">
        <f>AQ9+#REF!+#REF!+AQ14+AQ16+#REF!+#REF!+AQ17+#REF!+AQ18+AQ19+AQ21+AQ27+#REF!+AQ28+AQ29+#REF!+AQ30+AQ31+#REF!+#REF!</f>
        <v>#REF!</v>
      </c>
      <c r="AR34" s="51" t="e">
        <f>AR9+#REF!+#REF!+AR14+AR16+#REF!+#REF!+AR17+#REF!+AR18+AR19+AR21+AR27+#REF!+AR28+AR29+#REF!+AR30+AR31+#REF!+#REF!</f>
        <v>#REF!</v>
      </c>
      <c r="AS34" s="51" t="e">
        <f>AS9+#REF!+#REF!+AS14+AS16+#REF!+#REF!+AS17+#REF!+AS18+AS19+AS21+AS27+#REF!+AS28+#REF!+AS30+AS31+#REF!+#REF!</f>
        <v>#REF!</v>
      </c>
      <c r="AT34" s="55" t="e">
        <f>AR34/AQ34*100</f>
        <v>#REF!</v>
      </c>
      <c r="AU34" s="26"/>
    </row>
    <row r="35" spans="1:53" ht="31.5">
      <c r="A35" s="50" t="s">
        <v>37</v>
      </c>
      <c r="B35" s="94">
        <f>F35+J35</f>
        <v>77263.19159303501</v>
      </c>
      <c r="C35" s="94">
        <f>G35+K35</f>
        <v>30275.53947580482</v>
      </c>
      <c r="D35" s="94">
        <f t="shared" si="4"/>
        <v>31984.47958129176</v>
      </c>
      <c r="E35" s="29">
        <f t="shared" si="1"/>
        <v>105.64462313496566</v>
      </c>
      <c r="F35" s="94">
        <f>F34-F10</f>
        <v>41395.28159303502</v>
      </c>
      <c r="G35" s="94">
        <f>G34-G10</f>
        <v>18334.020475804824</v>
      </c>
      <c r="H35" s="94">
        <f>H34-H10</f>
        <v>18401.064581291757</v>
      </c>
      <c r="I35" s="29">
        <f t="shared" si="2"/>
        <v>100.36568141491611</v>
      </c>
      <c r="J35" s="94">
        <f>J34-J10</f>
        <v>35867.909999999996</v>
      </c>
      <c r="K35" s="94">
        <f>K34-K10</f>
        <v>11941.518999999998</v>
      </c>
      <c r="L35" s="94">
        <f>L34-L10</f>
        <v>13583.414999999999</v>
      </c>
      <c r="M35" s="30">
        <f t="shared" si="5"/>
        <v>113.74947358037116</v>
      </c>
      <c r="N35" s="51"/>
      <c r="O35" s="51"/>
      <c r="P35" s="51"/>
      <c r="Q35" s="52"/>
      <c r="R35" s="51"/>
      <c r="S35" s="51"/>
      <c r="T35" s="51"/>
      <c r="U35" s="53"/>
      <c r="V35" s="51"/>
      <c r="W35" s="51"/>
      <c r="X35" s="51"/>
      <c r="Y35" s="53"/>
      <c r="Z35" s="51"/>
      <c r="AA35" s="51"/>
      <c r="AB35" s="51"/>
      <c r="AC35" s="53"/>
      <c r="AD35" s="51"/>
      <c r="AE35" s="51"/>
      <c r="AF35" s="51"/>
      <c r="AG35" s="53"/>
      <c r="AH35" s="51"/>
      <c r="AI35" s="51"/>
      <c r="AJ35" s="51"/>
      <c r="AK35" s="54"/>
      <c r="AL35" s="51"/>
      <c r="AM35" s="51"/>
      <c r="AN35" s="51"/>
      <c r="AO35" s="55"/>
      <c r="AP35" s="51"/>
      <c r="AQ35" s="51"/>
      <c r="AR35" s="51"/>
      <c r="AS35" s="51"/>
      <c r="AT35" s="55"/>
      <c r="AU35" s="26"/>
      <c r="BA35" s="56"/>
    </row>
    <row r="36" spans="1:47" ht="15">
      <c r="A36" s="57" t="s">
        <v>38</v>
      </c>
      <c r="B36" s="58">
        <f>B37+B39+B40+B41</f>
        <v>600476.352</v>
      </c>
      <c r="C36" s="58">
        <f>C37+C39+C40+C41</f>
        <v>280001.431</v>
      </c>
      <c r="D36" s="58">
        <f>D37+D39+D40+D41</f>
        <v>279897.8</v>
      </c>
      <c r="E36" s="84">
        <f t="shared" si="1"/>
        <v>99.96298911772348</v>
      </c>
      <c r="F36" s="99">
        <f>F37+F39+F40+F41</f>
        <v>618617.404</v>
      </c>
      <c r="G36" s="99">
        <f>G37+G39+G40+G41</f>
        <v>289705.611</v>
      </c>
      <c r="H36" s="99">
        <f>H37+H39+H40+H41</f>
        <v>289596.98</v>
      </c>
      <c r="I36" s="84">
        <f t="shared" si="2"/>
        <v>99.96250296995456</v>
      </c>
      <c r="J36" s="99">
        <f>J37+J39+J40+J41</f>
        <v>143031.877</v>
      </c>
      <c r="K36" s="99">
        <f>K37+K39+K40+K41</f>
        <v>37484.236</v>
      </c>
      <c r="L36" s="99">
        <f>L37+L39+L40+L41</f>
        <v>37304.43</v>
      </c>
      <c r="M36" s="30">
        <f t="shared" si="5"/>
        <v>99.52031568683967</v>
      </c>
      <c r="N36" s="45">
        <f>N37</f>
        <v>8283.814</v>
      </c>
      <c r="O36" s="45">
        <f>O37</f>
        <v>8283.814</v>
      </c>
      <c r="P36" s="45">
        <f>P37</f>
        <v>8283.814</v>
      </c>
      <c r="Q36" s="45">
        <f>P36/O36*100</f>
        <v>100</v>
      </c>
      <c r="R36" s="45">
        <f>R37</f>
        <v>10871.719</v>
      </c>
      <c r="S36" s="45">
        <f>S37</f>
        <v>10871.719</v>
      </c>
      <c r="T36" s="45">
        <f>T37</f>
        <v>10802.819</v>
      </c>
      <c r="U36" s="60">
        <f>T36/S36*100</f>
        <v>99.36624557717137</v>
      </c>
      <c r="V36" s="45">
        <f>V37</f>
        <v>4225.454</v>
      </c>
      <c r="W36" s="45">
        <f>W37</f>
        <v>4225.454</v>
      </c>
      <c r="X36" s="45">
        <f>X37</f>
        <v>4225.445</v>
      </c>
      <c r="Y36" s="60">
        <f>X36/W36*100</f>
        <v>99.99978700513601</v>
      </c>
      <c r="Z36" s="45">
        <f>Z37</f>
        <v>2974.979</v>
      </c>
      <c r="AA36" s="45">
        <f>AA37</f>
        <v>2974.979</v>
      </c>
      <c r="AB36" s="45">
        <f>AB37</f>
        <v>2970.745</v>
      </c>
      <c r="AC36" s="60">
        <f>AB36/AA36*100</f>
        <v>99.85767966765479</v>
      </c>
      <c r="AD36" s="45">
        <f>AD37</f>
        <v>3893.864</v>
      </c>
      <c r="AE36" s="45">
        <f>AE37</f>
        <v>3893.864</v>
      </c>
      <c r="AF36" s="45">
        <f>AF37</f>
        <v>3893.862</v>
      </c>
      <c r="AG36" s="60">
        <f>AF36/AE36*100</f>
        <v>99.99994863713782</v>
      </c>
      <c r="AH36" s="45">
        <f>AH37</f>
        <v>7643.701</v>
      </c>
      <c r="AI36" s="45">
        <f>AI37</f>
        <v>7643.701</v>
      </c>
      <c r="AJ36" s="45">
        <f>AJ37</f>
        <v>7643.472</v>
      </c>
      <c r="AK36" s="60">
        <f>AJ36/AI36*100</f>
        <v>99.99700406910212</v>
      </c>
      <c r="AL36" s="45">
        <f>AL37</f>
        <v>3881.771</v>
      </c>
      <c r="AM36" s="45">
        <f>AM37</f>
        <v>3881.771</v>
      </c>
      <c r="AN36" s="45">
        <f>AN37</f>
        <v>3881.771</v>
      </c>
      <c r="AO36" s="45">
        <f>AN36/AM36*100</f>
        <v>100</v>
      </c>
      <c r="AP36" s="45">
        <f>AP37</f>
        <v>5867.814</v>
      </c>
      <c r="AQ36" s="45">
        <f>AQ37</f>
        <v>5867.814</v>
      </c>
      <c r="AR36" s="45">
        <f>AR37</f>
        <v>5867.814</v>
      </c>
      <c r="AS36" s="45">
        <f>AS37</f>
        <v>0</v>
      </c>
      <c r="AT36" s="34">
        <f>AR36/AQ36*100</f>
        <v>100</v>
      </c>
      <c r="AU36" s="26"/>
    </row>
    <row r="37" spans="1:47" ht="46.5">
      <c r="A37" s="31" t="s">
        <v>39</v>
      </c>
      <c r="B37" s="95">
        <f>F37-F38</f>
        <v>605736.696</v>
      </c>
      <c r="C37" s="95">
        <f>G37-G38</f>
        <v>285247.087</v>
      </c>
      <c r="D37" s="95">
        <f>H37-H38</f>
        <v>285138.456</v>
      </c>
      <c r="E37" s="83">
        <f t="shared" si="1"/>
        <v>99.96191687664808</v>
      </c>
      <c r="F37" s="95">
        <v>623891.748</v>
      </c>
      <c r="G37" s="95">
        <v>294965.267</v>
      </c>
      <c r="H37" s="95">
        <v>294856.636</v>
      </c>
      <c r="I37" s="83">
        <f t="shared" si="2"/>
        <v>99.96317159606457</v>
      </c>
      <c r="J37" s="95">
        <v>143017.877</v>
      </c>
      <c r="K37" s="95">
        <v>37470.236</v>
      </c>
      <c r="L37" s="95">
        <v>37285.43</v>
      </c>
      <c r="M37" s="30">
        <f t="shared" si="5"/>
        <v>99.50679253794932</v>
      </c>
      <c r="N37" s="34">
        <v>8283.814</v>
      </c>
      <c r="O37" s="34">
        <v>8283.814</v>
      </c>
      <c r="P37" s="34">
        <v>8283.814</v>
      </c>
      <c r="Q37" s="34">
        <f>P37/O37*100</f>
        <v>100</v>
      </c>
      <c r="R37" s="34">
        <v>10871.719</v>
      </c>
      <c r="S37" s="34">
        <v>10871.719</v>
      </c>
      <c r="T37" s="34">
        <v>10802.819</v>
      </c>
      <c r="U37" s="53">
        <f>T37/S37*100</f>
        <v>99.36624557717137</v>
      </c>
      <c r="V37" s="34">
        <v>4225.454</v>
      </c>
      <c r="W37" s="34">
        <v>4225.454</v>
      </c>
      <c r="X37" s="34">
        <v>4225.445</v>
      </c>
      <c r="Y37" s="53">
        <f>X37/W37*100</f>
        <v>99.99978700513601</v>
      </c>
      <c r="Z37" s="34">
        <v>2974.979</v>
      </c>
      <c r="AA37" s="34">
        <v>2974.979</v>
      </c>
      <c r="AB37" s="34">
        <v>2970.745</v>
      </c>
      <c r="AC37" s="53">
        <f>AB37/AA37*100</f>
        <v>99.85767966765479</v>
      </c>
      <c r="AD37" s="34">
        <v>3893.864</v>
      </c>
      <c r="AE37" s="34">
        <v>3893.864</v>
      </c>
      <c r="AF37" s="34">
        <v>3893.862</v>
      </c>
      <c r="AG37" s="53">
        <f>AF37/AE37*100</f>
        <v>99.99994863713782</v>
      </c>
      <c r="AH37" s="34">
        <v>7643.701</v>
      </c>
      <c r="AI37" s="34">
        <v>7643.701</v>
      </c>
      <c r="AJ37" s="34">
        <v>7643.472</v>
      </c>
      <c r="AK37" s="53">
        <f>AJ37/AI37*100</f>
        <v>99.99700406910212</v>
      </c>
      <c r="AL37" s="61">
        <v>3881.771</v>
      </c>
      <c r="AM37" s="61">
        <v>3881.771</v>
      </c>
      <c r="AN37" s="61">
        <v>3881.771</v>
      </c>
      <c r="AO37" s="34">
        <f>AN37/AM37*100</f>
        <v>100</v>
      </c>
      <c r="AP37" s="61">
        <v>5867.814</v>
      </c>
      <c r="AQ37" s="61">
        <v>5867.814</v>
      </c>
      <c r="AR37" s="61">
        <v>5867.814</v>
      </c>
      <c r="AS37" s="34"/>
      <c r="AT37" s="34">
        <f>AR37/AQ37*100</f>
        <v>100</v>
      </c>
      <c r="AU37" s="26"/>
    </row>
    <row r="38" spans="1:47" ht="108">
      <c r="A38" s="41" t="s">
        <v>100</v>
      </c>
      <c r="B38" s="95">
        <v>0</v>
      </c>
      <c r="C38" s="95">
        <v>0</v>
      </c>
      <c r="D38" s="95">
        <v>0</v>
      </c>
      <c r="E38" s="83" t="e">
        <f t="shared" si="1"/>
        <v>#DIV/0!</v>
      </c>
      <c r="F38" s="96">
        <v>18155.052</v>
      </c>
      <c r="G38" s="96">
        <v>9718.18</v>
      </c>
      <c r="H38" s="96">
        <v>9718.18</v>
      </c>
      <c r="I38" s="83">
        <f>H38/G38*100</f>
        <v>100</v>
      </c>
      <c r="J38" s="95">
        <v>1336</v>
      </c>
      <c r="K38" s="92">
        <v>668</v>
      </c>
      <c r="L38" s="92">
        <v>547.664</v>
      </c>
      <c r="M38" s="30">
        <f>L38/K38*100</f>
        <v>81.98562874251498</v>
      </c>
      <c r="N38" s="34"/>
      <c r="O38" s="34"/>
      <c r="P38" s="34"/>
      <c r="Q38" s="34"/>
      <c r="R38" s="34"/>
      <c r="S38" s="34"/>
      <c r="T38" s="61"/>
      <c r="U38" s="53"/>
      <c r="V38" s="34"/>
      <c r="W38" s="34"/>
      <c r="X38" s="34"/>
      <c r="Y38" s="53"/>
      <c r="Z38" s="34"/>
      <c r="AA38" s="34"/>
      <c r="AB38" s="34"/>
      <c r="AC38" s="53"/>
      <c r="AD38" s="34"/>
      <c r="AE38" s="34"/>
      <c r="AF38" s="34"/>
      <c r="AG38" s="53"/>
      <c r="AH38" s="34"/>
      <c r="AI38" s="34"/>
      <c r="AJ38" s="34"/>
      <c r="AK38" s="53"/>
      <c r="AL38" s="61"/>
      <c r="AM38" s="61"/>
      <c r="AN38" s="61"/>
      <c r="AO38" s="34"/>
      <c r="AP38" s="61"/>
      <c r="AQ38" s="61"/>
      <c r="AR38" s="61"/>
      <c r="AS38" s="34"/>
      <c r="AT38" s="34"/>
      <c r="AU38" s="26"/>
    </row>
    <row r="39" spans="1:47" ht="15">
      <c r="A39" s="31" t="s">
        <v>40</v>
      </c>
      <c r="B39" s="95">
        <f>F39+J39</f>
        <v>14</v>
      </c>
      <c r="C39" s="95">
        <v>14</v>
      </c>
      <c r="D39" s="92">
        <v>19</v>
      </c>
      <c r="E39" s="83">
        <f t="shared" si="1"/>
        <v>135.71428571428572</v>
      </c>
      <c r="F39" s="96"/>
      <c r="G39" s="96"/>
      <c r="H39" s="96"/>
      <c r="I39" s="83" t="e">
        <f>H39/G39*100</f>
        <v>#DIV/0!</v>
      </c>
      <c r="J39" s="95">
        <v>14</v>
      </c>
      <c r="K39" s="92">
        <v>14</v>
      </c>
      <c r="L39" s="92">
        <v>19</v>
      </c>
      <c r="M39" s="30">
        <f t="shared" si="5"/>
        <v>135.71428571428572</v>
      </c>
      <c r="N39" s="34"/>
      <c r="O39" s="34"/>
      <c r="P39" s="34"/>
      <c r="Q39" s="34"/>
      <c r="R39" s="34"/>
      <c r="S39" s="34"/>
      <c r="T39" s="61"/>
      <c r="U39" s="53"/>
      <c r="V39" s="34"/>
      <c r="W39" s="34"/>
      <c r="X39" s="34"/>
      <c r="Y39" s="53"/>
      <c r="Z39" s="34"/>
      <c r="AA39" s="34"/>
      <c r="AB39" s="34"/>
      <c r="AC39" s="53"/>
      <c r="AD39" s="34"/>
      <c r="AE39" s="34"/>
      <c r="AF39" s="34"/>
      <c r="AG39" s="53"/>
      <c r="AH39" s="34"/>
      <c r="AI39" s="34"/>
      <c r="AJ39" s="34"/>
      <c r="AK39" s="53"/>
      <c r="AL39" s="61"/>
      <c r="AM39" s="61"/>
      <c r="AN39" s="61"/>
      <c r="AO39" s="34"/>
      <c r="AP39" s="61"/>
      <c r="AQ39" s="61"/>
      <c r="AR39" s="61"/>
      <c r="AS39" s="34"/>
      <c r="AT39" s="34"/>
      <c r="AU39" s="26"/>
    </row>
    <row r="40" spans="1:47" ht="77.25">
      <c r="A40" s="31" t="s">
        <v>79</v>
      </c>
      <c r="B40" s="95">
        <f>F40+J40</f>
        <v>5.038</v>
      </c>
      <c r="C40" s="92">
        <v>5.038</v>
      </c>
      <c r="D40" s="92">
        <v>5.038</v>
      </c>
      <c r="E40" s="83">
        <f t="shared" si="1"/>
        <v>100</v>
      </c>
      <c r="F40" s="96">
        <v>5.038</v>
      </c>
      <c r="G40" s="96">
        <v>5.038</v>
      </c>
      <c r="H40" s="96">
        <v>5.038</v>
      </c>
      <c r="I40" s="83">
        <f>H40/G40*100</f>
        <v>100</v>
      </c>
      <c r="J40" s="95"/>
      <c r="K40" s="92"/>
      <c r="L40" s="92"/>
      <c r="M40" s="30" t="e">
        <f t="shared" si="5"/>
        <v>#DIV/0!</v>
      </c>
      <c r="N40" s="34"/>
      <c r="O40" s="34"/>
      <c r="P40" s="34"/>
      <c r="Q40" s="34"/>
      <c r="R40" s="34"/>
      <c r="S40" s="34"/>
      <c r="T40" s="61"/>
      <c r="U40" s="53"/>
      <c r="V40" s="34"/>
      <c r="W40" s="34"/>
      <c r="X40" s="34"/>
      <c r="Y40" s="53"/>
      <c r="Z40" s="34"/>
      <c r="AA40" s="34"/>
      <c r="AB40" s="34"/>
      <c r="AC40" s="53"/>
      <c r="AD40" s="34"/>
      <c r="AE40" s="34"/>
      <c r="AF40" s="34"/>
      <c r="AG40" s="53"/>
      <c r="AH40" s="34"/>
      <c r="AI40" s="34"/>
      <c r="AJ40" s="34"/>
      <c r="AK40" s="53"/>
      <c r="AL40" s="61"/>
      <c r="AM40" s="61"/>
      <c r="AN40" s="61"/>
      <c r="AO40" s="34"/>
      <c r="AP40" s="61"/>
      <c r="AQ40" s="61"/>
      <c r="AR40" s="61"/>
      <c r="AS40" s="34"/>
      <c r="AT40" s="34"/>
      <c r="AU40" s="26"/>
    </row>
    <row r="41" spans="1:47" ht="30.75">
      <c r="A41" s="31" t="s">
        <v>41</v>
      </c>
      <c r="B41" s="96">
        <v>-5279.382</v>
      </c>
      <c r="C41" s="96">
        <v>-5264.694</v>
      </c>
      <c r="D41" s="96">
        <v>-5264.694</v>
      </c>
      <c r="E41" s="83">
        <f t="shared" si="1"/>
        <v>100</v>
      </c>
      <c r="F41" s="96">
        <v>-5279.382</v>
      </c>
      <c r="G41" s="96">
        <v>-5264.694</v>
      </c>
      <c r="H41" s="96">
        <v>-5264.694</v>
      </c>
      <c r="I41" s="83">
        <f t="shared" si="2"/>
        <v>100</v>
      </c>
      <c r="J41" s="92"/>
      <c r="K41" s="92"/>
      <c r="L41" s="92"/>
      <c r="M41" s="30" t="e">
        <f t="shared" si="5"/>
        <v>#DIV/0!</v>
      </c>
      <c r="N41" s="33"/>
      <c r="O41" s="33"/>
      <c r="P41" s="33"/>
      <c r="Q41" s="34"/>
      <c r="R41" s="33"/>
      <c r="S41" s="33"/>
      <c r="T41" s="49"/>
      <c r="U41" s="34"/>
      <c r="V41" s="33"/>
      <c r="W41" s="33"/>
      <c r="X41" s="33"/>
      <c r="Y41" s="34"/>
      <c r="Z41" s="33"/>
      <c r="AA41" s="33"/>
      <c r="AB41" s="33"/>
      <c r="AC41" s="34"/>
      <c r="AD41" s="33"/>
      <c r="AE41" s="33"/>
      <c r="AF41" s="33"/>
      <c r="AG41" s="34"/>
      <c r="AH41" s="33"/>
      <c r="AI41" s="33"/>
      <c r="AJ41" s="33"/>
      <c r="AK41" s="34"/>
      <c r="AL41" s="49"/>
      <c r="AM41" s="49"/>
      <c r="AN41" s="49"/>
      <c r="AO41" s="34"/>
      <c r="AP41" s="49"/>
      <c r="AQ41" s="49"/>
      <c r="AR41" s="49"/>
      <c r="AS41" s="35"/>
      <c r="AT41" s="34"/>
      <c r="AU41" s="26"/>
    </row>
    <row r="42" spans="1:46" ht="19.5">
      <c r="A42" s="62" t="s">
        <v>42</v>
      </c>
      <c r="B42" s="94">
        <f>B34+B36</f>
        <v>727966.3439999999</v>
      </c>
      <c r="C42" s="94">
        <f>C34+C36</f>
        <v>331162.821</v>
      </c>
      <c r="D42" s="94">
        <f>D34+D36</f>
        <v>333735.317</v>
      </c>
      <c r="E42" s="82">
        <f>D42/C42*100</f>
        <v>100.77680700757166</v>
      </c>
      <c r="F42" s="100">
        <f>F34+F36</f>
        <v>710239.486</v>
      </c>
      <c r="G42" s="100">
        <f>G34+G36</f>
        <v>328925.48199999996</v>
      </c>
      <c r="H42" s="100">
        <f>H34+H36</f>
        <v>329851.082</v>
      </c>
      <c r="I42" s="82">
        <f t="shared" si="2"/>
        <v>100.28140112294493</v>
      </c>
      <c r="J42" s="94">
        <f>J34+J36</f>
        <v>178899.787</v>
      </c>
      <c r="K42" s="94">
        <f>K34+K36</f>
        <v>49425.755</v>
      </c>
      <c r="L42" s="94">
        <f>L34+L36</f>
        <v>50887.845</v>
      </c>
      <c r="M42" s="30">
        <f t="shared" si="5"/>
        <v>102.95815410406983</v>
      </c>
      <c r="N42" s="63" t="e">
        <f>N34+N36</f>
        <v>#REF!</v>
      </c>
      <c r="O42" s="63" t="e">
        <f>O34+O36</f>
        <v>#REF!</v>
      </c>
      <c r="P42" s="63" t="e">
        <f>P34+P36</f>
        <v>#REF!</v>
      </c>
      <c r="Q42" s="52" t="e">
        <f>P42/O42*100</f>
        <v>#REF!</v>
      </c>
      <c r="R42" s="63" t="e">
        <f>R34+R36</f>
        <v>#REF!</v>
      </c>
      <c r="S42" s="63" t="e">
        <f>S34+S36</f>
        <v>#REF!</v>
      </c>
      <c r="T42" s="63" t="e">
        <f>T34+T36</f>
        <v>#REF!</v>
      </c>
      <c r="U42" s="53" t="e">
        <f>T42/S42*100</f>
        <v>#REF!</v>
      </c>
      <c r="V42" s="63" t="e">
        <f>V34+V36</f>
        <v>#REF!</v>
      </c>
      <c r="W42" s="63" t="e">
        <f>W34+W36</f>
        <v>#REF!</v>
      </c>
      <c r="X42" s="63" t="e">
        <f>X34+X36</f>
        <v>#REF!</v>
      </c>
      <c r="Y42" s="53" t="e">
        <f>X42/W42*100</f>
        <v>#REF!</v>
      </c>
      <c r="Z42" s="63" t="e">
        <f>Z34+Z36</f>
        <v>#REF!</v>
      </c>
      <c r="AA42" s="63" t="e">
        <f>AA34+AA36</f>
        <v>#REF!</v>
      </c>
      <c r="AB42" s="63" t="e">
        <f>AB34+AB36</f>
        <v>#REF!</v>
      </c>
      <c r="AC42" s="53" t="e">
        <f>AB42/AA42*100</f>
        <v>#REF!</v>
      </c>
      <c r="AD42" s="63" t="e">
        <f>AD34+AD36</f>
        <v>#REF!</v>
      </c>
      <c r="AE42" s="63" t="e">
        <f>AE34+AE36</f>
        <v>#REF!</v>
      </c>
      <c r="AF42" s="63" t="e">
        <f>AF34+AF36</f>
        <v>#REF!</v>
      </c>
      <c r="AG42" s="53" t="e">
        <f>AF42/AE42*100</f>
        <v>#REF!</v>
      </c>
      <c r="AH42" s="63" t="e">
        <f>AH34+AH36</f>
        <v>#REF!</v>
      </c>
      <c r="AI42" s="63" t="e">
        <f>AI34+AI36</f>
        <v>#REF!</v>
      </c>
      <c r="AJ42" s="63" t="e">
        <f>AJ34+AJ36</f>
        <v>#REF!</v>
      </c>
      <c r="AK42" s="53" t="e">
        <f>AJ42/AI42*100</f>
        <v>#REF!</v>
      </c>
      <c r="AL42" s="63" t="e">
        <f>AL34+AL36</f>
        <v>#REF!</v>
      </c>
      <c r="AM42" s="63" t="e">
        <f>AM34+AM36</f>
        <v>#REF!</v>
      </c>
      <c r="AN42" s="63" t="e">
        <f>AN34+AN36</f>
        <v>#REF!</v>
      </c>
      <c r="AO42" s="52" t="e">
        <f>AN42/AM42*100</f>
        <v>#REF!</v>
      </c>
      <c r="AP42" s="63" t="e">
        <f>AP34+AP36</f>
        <v>#REF!</v>
      </c>
      <c r="AQ42" s="63" t="e">
        <f>AQ34+AQ36</f>
        <v>#REF!</v>
      </c>
      <c r="AR42" s="63" t="e">
        <f>AR34+AR36</f>
        <v>#REF!</v>
      </c>
      <c r="AS42" s="63" t="e">
        <f>AS34+AS36</f>
        <v>#REF!</v>
      </c>
      <c r="AT42" s="52" t="e">
        <f>AR42/AQ42*100</f>
        <v>#REF!</v>
      </c>
    </row>
    <row r="43" spans="1:13" ht="12.75" customHeight="1" hidden="1">
      <c r="A43" s="64"/>
      <c r="B43" s="65"/>
      <c r="C43" s="65"/>
      <c r="D43" s="58">
        <f aca="true" t="shared" si="6" ref="D43:D48">H43+L43</f>
        <v>0</v>
      </c>
      <c r="E43" s="59" t="e">
        <f t="shared" si="1"/>
        <v>#DIV/0!</v>
      </c>
      <c r="F43" s="66"/>
      <c r="G43" s="66"/>
      <c r="H43" s="66"/>
      <c r="I43" s="59" t="e">
        <f t="shared" si="2"/>
        <v>#DIV/0!</v>
      </c>
      <c r="J43" s="66"/>
      <c r="K43" s="66"/>
      <c r="L43" s="66"/>
      <c r="M43" s="30" t="e">
        <f t="shared" si="5"/>
        <v>#DIV/0!</v>
      </c>
    </row>
    <row r="44" spans="1:13" ht="12.75" customHeight="1" hidden="1">
      <c r="A44" s="64"/>
      <c r="B44" s="66"/>
      <c r="C44" s="66"/>
      <c r="D44" s="58">
        <f t="shared" si="6"/>
        <v>0</v>
      </c>
      <c r="E44" s="59" t="e">
        <f t="shared" si="1"/>
        <v>#DIV/0!</v>
      </c>
      <c r="F44" s="66"/>
      <c r="G44" s="66"/>
      <c r="H44" s="66"/>
      <c r="I44" s="59" t="e">
        <f t="shared" si="2"/>
        <v>#DIV/0!</v>
      </c>
      <c r="J44" s="66"/>
      <c r="K44" s="66"/>
      <c r="L44" s="66"/>
      <c r="M44" s="30" t="e">
        <f t="shared" si="5"/>
        <v>#DIV/0!</v>
      </c>
    </row>
    <row r="45" spans="1:13" ht="14.25" customHeight="1" hidden="1">
      <c r="A45" s="64"/>
      <c r="B45" s="66"/>
      <c r="C45" s="66"/>
      <c r="D45" s="58">
        <f t="shared" si="6"/>
        <v>0</v>
      </c>
      <c r="E45" s="59" t="e">
        <f t="shared" si="1"/>
        <v>#DIV/0!</v>
      </c>
      <c r="F45" s="66"/>
      <c r="G45" s="66"/>
      <c r="H45" s="66"/>
      <c r="I45" s="59" t="e">
        <f t="shared" si="2"/>
        <v>#DIV/0!</v>
      </c>
      <c r="J45" s="66"/>
      <c r="K45" s="66"/>
      <c r="L45" s="66"/>
      <c r="M45" s="30" t="e">
        <f t="shared" si="5"/>
        <v>#DIV/0!</v>
      </c>
    </row>
    <row r="46" spans="1:13" ht="14.25" customHeight="1" hidden="1">
      <c r="A46" s="64"/>
      <c r="B46" s="66"/>
      <c r="C46" s="66"/>
      <c r="D46" s="58">
        <f t="shared" si="6"/>
        <v>0</v>
      </c>
      <c r="E46" s="59" t="e">
        <f t="shared" si="1"/>
        <v>#DIV/0!</v>
      </c>
      <c r="F46" s="66"/>
      <c r="G46" s="66"/>
      <c r="H46" s="66"/>
      <c r="I46" s="59" t="e">
        <f t="shared" si="2"/>
        <v>#DIV/0!</v>
      </c>
      <c r="J46" s="66"/>
      <c r="K46" s="66"/>
      <c r="L46" s="66"/>
      <c r="M46" s="30" t="e">
        <f t="shared" si="5"/>
        <v>#DIV/0!</v>
      </c>
    </row>
    <row r="47" spans="1:13" ht="14.25" customHeight="1" hidden="1">
      <c r="A47" s="64"/>
      <c r="B47" s="66"/>
      <c r="C47" s="66"/>
      <c r="D47" s="58">
        <f t="shared" si="6"/>
        <v>0</v>
      </c>
      <c r="E47" s="59" t="e">
        <f t="shared" si="1"/>
        <v>#DIV/0!</v>
      </c>
      <c r="F47" s="66"/>
      <c r="G47" s="66"/>
      <c r="H47" s="66"/>
      <c r="I47" s="59" t="e">
        <f t="shared" si="2"/>
        <v>#DIV/0!</v>
      </c>
      <c r="J47" s="66"/>
      <c r="K47" s="66"/>
      <c r="L47" s="66"/>
      <c r="M47" s="30" t="e">
        <f t="shared" si="5"/>
        <v>#DIV/0!</v>
      </c>
    </row>
    <row r="48" spans="1:13" ht="12.75" customHeight="1" hidden="1">
      <c r="A48" s="64"/>
      <c r="B48" s="66"/>
      <c r="C48" s="66"/>
      <c r="D48" s="58">
        <f t="shared" si="6"/>
        <v>0</v>
      </c>
      <c r="E48" s="59" t="e">
        <f t="shared" si="1"/>
        <v>#DIV/0!</v>
      </c>
      <c r="F48" s="66"/>
      <c r="G48" s="66"/>
      <c r="H48" s="66"/>
      <c r="I48" s="59" t="e">
        <f t="shared" si="2"/>
        <v>#DIV/0!</v>
      </c>
      <c r="J48" s="66"/>
      <c r="K48" s="66"/>
      <c r="L48" s="66"/>
      <c r="M48" s="30" t="e">
        <f t="shared" si="5"/>
        <v>#DIV/0!</v>
      </c>
    </row>
    <row r="49" spans="1:13" ht="33.75" customHeight="1">
      <c r="A49" s="67" t="s">
        <v>43</v>
      </c>
      <c r="B49" s="105">
        <f>B50+B59+B62+B66+B71+B76+B82+B86+B91+B94+B98</f>
        <v>756935.5889999999</v>
      </c>
      <c r="C49" s="105">
        <f>C50+C59+C62+C66+C71+C76+C82+C86+C91+C94+C98</f>
        <v>354777.35399999993</v>
      </c>
      <c r="D49" s="105">
        <f>D50+D59+D62+D66+D71+D76+D82+D86+D91+D94+D98</f>
        <v>331738.47299999994</v>
      </c>
      <c r="E49" s="103">
        <f t="shared" si="1"/>
        <v>93.50610157603239</v>
      </c>
      <c r="F49" s="106">
        <f>F50+F59+F62+F66+F71+F76+F82+F86+F91+F98+F94</f>
        <v>735328.1920000002</v>
      </c>
      <c r="G49" s="106">
        <f>G50+G59+G62+G66+G71+G76+G82+G86+G91+G98+G94</f>
        <v>349293.60199999996</v>
      </c>
      <c r="H49" s="106">
        <f>H50+H59+H62+H66+H71+H76+H82+H86+H91+H98+H94</f>
        <v>341120.36799999996</v>
      </c>
      <c r="I49" s="103">
        <f t="shared" si="2"/>
        <v>97.66006764704497</v>
      </c>
      <c r="J49" s="106">
        <f>J50+J59+J62+J66+J71+J76+J82+J86+J91+J98+J94</f>
        <v>182780.32599999997</v>
      </c>
      <c r="K49" s="106">
        <f>K50+K59+K62+K66+K71+K76+K82+K86+K91+K98+K94</f>
        <v>52672.168000000005</v>
      </c>
      <c r="L49" s="106">
        <f>L50+L59+L62+L66+L71+L76+L82+L86+L91+L98+L94</f>
        <v>37621.714</v>
      </c>
      <c r="M49" s="30">
        <f t="shared" si="5"/>
        <v>71.42617330655537</v>
      </c>
    </row>
    <row r="50" spans="1:163" s="70" customFormat="1" ht="30.75">
      <c r="A50" s="79" t="s">
        <v>89</v>
      </c>
      <c r="B50" s="69">
        <f>SUM(B51:B58)</f>
        <v>84031.266</v>
      </c>
      <c r="C50" s="69">
        <f>SUM(C51:C58)</f>
        <v>33753.381</v>
      </c>
      <c r="D50" s="69">
        <f>SUM(D51:D58)</f>
        <v>33461.913</v>
      </c>
      <c r="E50" s="59">
        <f t="shared" si="1"/>
        <v>99.13647761686451</v>
      </c>
      <c r="F50" s="69">
        <f>SUM(F51:F58)</f>
        <v>47668.607</v>
      </c>
      <c r="G50" s="69">
        <f>SUM(G51:G58)</f>
        <v>19049.448</v>
      </c>
      <c r="H50" s="69">
        <f>SUM(H51:H58)</f>
        <v>18784.627</v>
      </c>
      <c r="I50" s="32">
        <f t="shared" si="2"/>
        <v>98.609823234773</v>
      </c>
      <c r="J50" s="69">
        <f>SUM(J51:J58)</f>
        <v>37950.859</v>
      </c>
      <c r="K50" s="69">
        <f>SUM(K51:K58)</f>
        <v>15042.134</v>
      </c>
      <c r="L50" s="69">
        <f>SUM(L51:L58)</f>
        <v>15015.485999999999</v>
      </c>
      <c r="M50" s="30">
        <f t="shared" si="5"/>
        <v>99.82284428525898</v>
      </c>
      <c r="Q50" s="71"/>
      <c r="U50" s="71"/>
      <c r="Y50" s="71"/>
      <c r="AC50" s="71"/>
      <c r="AG50" s="71"/>
      <c r="AK50" s="71"/>
      <c r="AO50" s="71"/>
      <c r="AT50" s="71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</row>
    <row r="51" spans="1:163" s="70" customFormat="1" ht="61.5">
      <c r="A51" s="101" t="s">
        <v>44</v>
      </c>
      <c r="B51" s="91">
        <f>F51+J51</f>
        <v>1432.262</v>
      </c>
      <c r="C51" s="91">
        <f>G51+K51</f>
        <v>604.093</v>
      </c>
      <c r="D51" s="92">
        <f aca="true" t="shared" si="7" ref="B51:D57">H51+L51</f>
        <v>604.093</v>
      </c>
      <c r="E51" s="32">
        <f t="shared" si="1"/>
        <v>100</v>
      </c>
      <c r="F51" s="85">
        <v>1432.262</v>
      </c>
      <c r="G51" s="85">
        <v>604.093</v>
      </c>
      <c r="H51" s="85">
        <v>604.093</v>
      </c>
      <c r="I51" s="32">
        <f t="shared" si="2"/>
        <v>100</v>
      </c>
      <c r="J51" s="91">
        <v>0</v>
      </c>
      <c r="K51" s="91">
        <v>0</v>
      </c>
      <c r="L51" s="91">
        <v>0</v>
      </c>
      <c r="M51" s="30" t="e">
        <f t="shared" si="5"/>
        <v>#DIV/0!</v>
      </c>
      <c r="Q51" s="71"/>
      <c r="U51" s="71"/>
      <c r="Y51" s="71"/>
      <c r="AC51" s="71"/>
      <c r="AG51" s="71"/>
      <c r="AK51" s="71"/>
      <c r="AO51" s="71"/>
      <c r="AT51" s="71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</row>
    <row r="52" spans="1:46" ht="77.25">
      <c r="A52" s="72" t="s">
        <v>45</v>
      </c>
      <c r="B52" s="91">
        <f>F52+J52</f>
        <v>1777.9479999999999</v>
      </c>
      <c r="C52" s="91">
        <f t="shared" si="7"/>
        <v>770.413</v>
      </c>
      <c r="D52" s="92">
        <f t="shared" si="7"/>
        <v>770.413</v>
      </c>
      <c r="E52" s="32">
        <f t="shared" si="1"/>
        <v>100</v>
      </c>
      <c r="F52" s="86">
        <v>1739.648</v>
      </c>
      <c r="G52" s="86">
        <v>769.357</v>
      </c>
      <c r="H52" s="86">
        <v>769.357</v>
      </c>
      <c r="I52" s="32">
        <f t="shared" si="2"/>
        <v>100</v>
      </c>
      <c r="J52" s="87">
        <v>38.3</v>
      </c>
      <c r="K52" s="87">
        <v>1.056</v>
      </c>
      <c r="L52" s="87">
        <v>1.056</v>
      </c>
      <c r="M52" s="30">
        <f t="shared" si="5"/>
        <v>100</v>
      </c>
      <c r="N52" s="5"/>
      <c r="O52" s="5"/>
      <c r="P52" s="5"/>
      <c r="Q52" s="26"/>
      <c r="R52" s="5"/>
      <c r="S52" s="5"/>
      <c r="T52" s="5"/>
      <c r="U52" s="26"/>
      <c r="V52" s="5"/>
      <c r="W52" s="5"/>
      <c r="X52" s="5"/>
      <c r="Y52" s="26"/>
      <c r="Z52" s="5"/>
      <c r="AA52" s="5"/>
      <c r="AB52" s="5"/>
      <c r="AC52" s="26"/>
      <c r="AD52" s="5"/>
      <c r="AE52" s="5"/>
      <c r="AF52" s="5"/>
      <c r="AG52" s="26"/>
      <c r="AH52" s="5"/>
      <c r="AI52" s="5"/>
      <c r="AJ52" s="5"/>
      <c r="AK52" s="26"/>
      <c r="AL52" s="5"/>
      <c r="AM52" s="5"/>
      <c r="AN52" s="5"/>
      <c r="AO52" s="26"/>
      <c r="AP52" s="5"/>
      <c r="AQ52" s="5"/>
      <c r="AR52" s="5"/>
      <c r="AS52" s="5"/>
      <c r="AT52" s="26"/>
    </row>
    <row r="53" spans="1:46" ht="61.5">
      <c r="A53" s="72" t="s">
        <v>46</v>
      </c>
      <c r="B53" s="91">
        <f t="shared" si="7"/>
        <v>62373.224</v>
      </c>
      <c r="C53" s="91">
        <f t="shared" si="7"/>
        <v>26918.252</v>
      </c>
      <c r="D53" s="92">
        <f t="shared" si="7"/>
        <v>26651.744</v>
      </c>
      <c r="E53" s="32">
        <f t="shared" si="1"/>
        <v>99.00993571202171</v>
      </c>
      <c r="F53" s="86">
        <v>27068.098</v>
      </c>
      <c r="G53" s="87">
        <v>12501.504</v>
      </c>
      <c r="H53" s="87">
        <v>12238.444</v>
      </c>
      <c r="I53" s="32">
        <f t="shared" si="2"/>
        <v>97.8957731805709</v>
      </c>
      <c r="J53" s="87">
        <v>35305.126</v>
      </c>
      <c r="K53" s="87">
        <v>14416.748</v>
      </c>
      <c r="L53" s="87">
        <v>14413.3</v>
      </c>
      <c r="M53" s="30">
        <f t="shared" si="5"/>
        <v>99.97608337192271</v>
      </c>
      <c r="N53" s="5"/>
      <c r="O53" s="5"/>
      <c r="P53" s="5"/>
      <c r="Q53" s="26"/>
      <c r="R53" s="5"/>
      <c r="S53" s="5"/>
      <c r="T53" s="5"/>
      <c r="U53" s="26"/>
      <c r="V53" s="5"/>
      <c r="W53" s="5"/>
      <c r="X53" s="5"/>
      <c r="Y53" s="26"/>
      <c r="Z53" s="5"/>
      <c r="AA53" s="5"/>
      <c r="AB53" s="5"/>
      <c r="AC53" s="26"/>
      <c r="AD53" s="5"/>
      <c r="AE53" s="5"/>
      <c r="AF53" s="5"/>
      <c r="AG53" s="26"/>
      <c r="AH53" s="5"/>
      <c r="AI53" s="5"/>
      <c r="AJ53" s="5"/>
      <c r="AK53" s="26"/>
      <c r="AL53" s="5"/>
      <c r="AM53" s="5"/>
      <c r="AN53" s="5"/>
      <c r="AO53" s="26"/>
      <c r="AP53" s="5"/>
      <c r="AQ53" s="5"/>
      <c r="AR53" s="5"/>
      <c r="AS53" s="5"/>
      <c r="AT53" s="26"/>
    </row>
    <row r="54" spans="1:46" ht="15">
      <c r="A54" s="72" t="s">
        <v>47</v>
      </c>
      <c r="B54" s="91">
        <f t="shared" si="7"/>
        <v>0</v>
      </c>
      <c r="C54" s="91">
        <f t="shared" si="7"/>
        <v>0</v>
      </c>
      <c r="D54" s="92">
        <f t="shared" si="7"/>
        <v>0</v>
      </c>
      <c r="E54" s="32" t="e">
        <f t="shared" si="1"/>
        <v>#DIV/0!</v>
      </c>
      <c r="F54" s="87">
        <v>0</v>
      </c>
      <c r="G54" s="87">
        <v>0</v>
      </c>
      <c r="H54" s="87">
        <v>0</v>
      </c>
      <c r="I54" s="32" t="e">
        <f t="shared" si="2"/>
        <v>#DIV/0!</v>
      </c>
      <c r="J54" s="87">
        <v>0</v>
      </c>
      <c r="K54" s="87">
        <v>0</v>
      </c>
      <c r="L54" s="87">
        <v>0</v>
      </c>
      <c r="M54" s="30" t="e">
        <f t="shared" si="5"/>
        <v>#DIV/0!</v>
      </c>
      <c r="N54" s="5"/>
      <c r="O54" s="5"/>
      <c r="P54" s="5"/>
      <c r="Q54" s="26"/>
      <c r="R54" s="5"/>
      <c r="S54" s="5"/>
      <c r="T54" s="5"/>
      <c r="U54" s="26"/>
      <c r="V54" s="5"/>
      <c r="W54" s="5"/>
      <c r="X54" s="5"/>
      <c r="Y54" s="26"/>
      <c r="Z54" s="5"/>
      <c r="AA54" s="5"/>
      <c r="AB54" s="5"/>
      <c r="AC54" s="26"/>
      <c r="AD54" s="5"/>
      <c r="AE54" s="5"/>
      <c r="AF54" s="5"/>
      <c r="AG54" s="26"/>
      <c r="AH54" s="5"/>
      <c r="AI54" s="5"/>
      <c r="AJ54" s="5"/>
      <c r="AK54" s="26"/>
      <c r="AL54" s="5"/>
      <c r="AM54" s="5"/>
      <c r="AN54" s="5"/>
      <c r="AO54" s="26"/>
      <c r="AP54" s="5"/>
      <c r="AQ54" s="5"/>
      <c r="AR54" s="5"/>
      <c r="AS54" s="5"/>
      <c r="AT54" s="26"/>
    </row>
    <row r="55" spans="1:46" ht="61.5">
      <c r="A55" s="72" t="s">
        <v>48</v>
      </c>
      <c r="B55" s="91">
        <f t="shared" si="7"/>
        <v>5659.623</v>
      </c>
      <c r="C55" s="91">
        <f t="shared" si="7"/>
        <v>2520.566</v>
      </c>
      <c r="D55" s="92">
        <f t="shared" si="7"/>
        <v>2518.805</v>
      </c>
      <c r="E55" s="32">
        <f t="shared" si="1"/>
        <v>99.93013473957834</v>
      </c>
      <c r="F55" s="87">
        <v>5659.623</v>
      </c>
      <c r="G55" s="87">
        <v>2520.566</v>
      </c>
      <c r="H55" s="87">
        <v>2518.805</v>
      </c>
      <c r="I55" s="32">
        <f t="shared" si="2"/>
        <v>99.93013473957834</v>
      </c>
      <c r="J55" s="87">
        <v>0</v>
      </c>
      <c r="K55" s="88">
        <v>0</v>
      </c>
      <c r="L55" s="88">
        <v>0</v>
      </c>
      <c r="M55" s="30" t="e">
        <f t="shared" si="5"/>
        <v>#DIV/0!</v>
      </c>
      <c r="N55" s="5"/>
      <c r="O55" s="5"/>
      <c r="P55" s="5"/>
      <c r="Q55" s="26"/>
      <c r="R55" s="5"/>
      <c r="S55" s="5"/>
      <c r="T55" s="5"/>
      <c r="U55" s="26"/>
      <c r="V55" s="5"/>
      <c r="W55" s="5"/>
      <c r="X55" s="5"/>
      <c r="Y55" s="26"/>
      <c r="Z55" s="5"/>
      <c r="AA55" s="5"/>
      <c r="AB55" s="5"/>
      <c r="AC55" s="26"/>
      <c r="AD55" s="5"/>
      <c r="AE55" s="5"/>
      <c r="AF55" s="5"/>
      <c r="AG55" s="26"/>
      <c r="AH55" s="5"/>
      <c r="AI55" s="5"/>
      <c r="AJ55" s="5"/>
      <c r="AK55" s="26"/>
      <c r="AL55" s="5"/>
      <c r="AM55" s="5"/>
      <c r="AN55" s="5"/>
      <c r="AO55" s="26"/>
      <c r="AP55" s="5"/>
      <c r="AQ55" s="5"/>
      <c r="AR55" s="5"/>
      <c r="AS55" s="5"/>
      <c r="AT55" s="26"/>
    </row>
    <row r="56" spans="1:46" ht="30.75">
      <c r="A56" s="72" t="s">
        <v>49</v>
      </c>
      <c r="B56" s="91">
        <v>700</v>
      </c>
      <c r="C56" s="91">
        <v>0</v>
      </c>
      <c r="D56" s="91">
        <v>0</v>
      </c>
      <c r="E56" s="32">
        <v>700</v>
      </c>
      <c r="F56" s="87">
        <v>700</v>
      </c>
      <c r="G56" s="87">
        <v>0</v>
      </c>
      <c r="H56" s="87">
        <v>0</v>
      </c>
      <c r="I56" s="32" t="e">
        <f t="shared" si="2"/>
        <v>#DIV/0!</v>
      </c>
      <c r="J56" s="87">
        <v>0</v>
      </c>
      <c r="K56" s="87">
        <v>0</v>
      </c>
      <c r="L56" s="87">
        <v>0</v>
      </c>
      <c r="M56" s="30" t="e">
        <f t="shared" si="5"/>
        <v>#DIV/0!</v>
      </c>
      <c r="N56" s="5"/>
      <c r="O56" s="5"/>
      <c r="P56" s="5"/>
      <c r="Q56" s="26"/>
      <c r="R56" s="5"/>
      <c r="S56" s="5"/>
      <c r="T56" s="5"/>
      <c r="U56" s="26"/>
      <c r="V56" s="5"/>
      <c r="W56" s="5"/>
      <c r="X56" s="5"/>
      <c r="Y56" s="26"/>
      <c r="Z56" s="5"/>
      <c r="AA56" s="5"/>
      <c r="AB56" s="5"/>
      <c r="AC56" s="26"/>
      <c r="AD56" s="5"/>
      <c r="AE56" s="5"/>
      <c r="AF56" s="5"/>
      <c r="AG56" s="26"/>
      <c r="AH56" s="5"/>
      <c r="AI56" s="5"/>
      <c r="AJ56" s="5"/>
      <c r="AK56" s="26"/>
      <c r="AL56" s="5"/>
      <c r="AM56" s="5"/>
      <c r="AN56" s="5"/>
      <c r="AO56" s="26"/>
      <c r="AP56" s="5"/>
      <c r="AQ56" s="5"/>
      <c r="AR56" s="5"/>
      <c r="AS56" s="5"/>
      <c r="AT56" s="26"/>
    </row>
    <row r="57" spans="1:46" ht="15">
      <c r="A57" s="72" t="s">
        <v>50</v>
      </c>
      <c r="B57" s="91">
        <f t="shared" si="7"/>
        <v>808.519</v>
      </c>
      <c r="C57" s="91">
        <f t="shared" si="7"/>
        <v>0</v>
      </c>
      <c r="D57" s="92">
        <f t="shared" si="7"/>
        <v>0</v>
      </c>
      <c r="E57" s="32" t="e">
        <f>D57/C57*100</f>
        <v>#DIV/0!</v>
      </c>
      <c r="F57" s="91">
        <v>584.319</v>
      </c>
      <c r="G57" s="91">
        <v>0</v>
      </c>
      <c r="H57" s="91">
        <v>0</v>
      </c>
      <c r="I57" s="32" t="e">
        <f t="shared" si="2"/>
        <v>#DIV/0!</v>
      </c>
      <c r="J57" s="91">
        <v>224.2</v>
      </c>
      <c r="K57" s="88">
        <v>0</v>
      </c>
      <c r="L57" s="88">
        <v>0</v>
      </c>
      <c r="M57" s="30" t="e">
        <f t="shared" si="5"/>
        <v>#DIV/0!</v>
      </c>
      <c r="N57" s="5"/>
      <c r="O57" s="5"/>
      <c r="P57" s="5"/>
      <c r="Q57" s="26"/>
      <c r="R57" s="5"/>
      <c r="S57" s="5"/>
      <c r="T57" s="5"/>
      <c r="U57" s="26"/>
      <c r="V57" s="5"/>
      <c r="W57" s="5"/>
      <c r="X57" s="5"/>
      <c r="Y57" s="26"/>
      <c r="Z57" s="5"/>
      <c r="AA57" s="5"/>
      <c r="AB57" s="5"/>
      <c r="AC57" s="26"/>
      <c r="AD57" s="5"/>
      <c r="AE57" s="5"/>
      <c r="AF57" s="5"/>
      <c r="AG57" s="26"/>
      <c r="AH57" s="5"/>
      <c r="AI57" s="5"/>
      <c r="AJ57" s="5"/>
      <c r="AK57" s="26"/>
      <c r="AL57" s="5"/>
      <c r="AM57" s="5"/>
      <c r="AN57" s="5"/>
      <c r="AO57" s="26"/>
      <c r="AP57" s="5"/>
      <c r="AQ57" s="5"/>
      <c r="AR57" s="5"/>
      <c r="AS57" s="5"/>
      <c r="AT57" s="26"/>
    </row>
    <row r="58" spans="1:46" ht="15">
      <c r="A58" s="72" t="s">
        <v>51</v>
      </c>
      <c r="B58" s="91">
        <v>11279.69</v>
      </c>
      <c r="C58" s="91">
        <v>2940.057</v>
      </c>
      <c r="D58" s="91">
        <v>2916.858</v>
      </c>
      <c r="E58" s="32">
        <f t="shared" si="1"/>
        <v>99.2109336655718</v>
      </c>
      <c r="F58" s="88">
        <v>10484.657</v>
      </c>
      <c r="G58" s="88">
        <v>2653.928</v>
      </c>
      <c r="H58" s="88">
        <v>2653.928</v>
      </c>
      <c r="I58" s="32">
        <f t="shared" si="2"/>
        <v>100</v>
      </c>
      <c r="J58" s="88">
        <v>2383.233</v>
      </c>
      <c r="K58" s="88">
        <v>624.33</v>
      </c>
      <c r="L58" s="88">
        <v>601.13</v>
      </c>
      <c r="M58" s="30">
        <f t="shared" si="5"/>
        <v>96.28401646565116</v>
      </c>
      <c r="N58" s="5"/>
      <c r="O58" s="5"/>
      <c r="P58" s="5"/>
      <c r="Q58" s="26"/>
      <c r="R58" s="5"/>
      <c r="S58" s="5"/>
      <c r="T58" s="5"/>
      <c r="U58" s="26"/>
      <c r="V58" s="5"/>
      <c r="W58" s="5"/>
      <c r="X58" s="5"/>
      <c r="Y58" s="26"/>
      <c r="Z58" s="5"/>
      <c r="AA58" s="5"/>
      <c r="AB58" s="5"/>
      <c r="AC58" s="26"/>
      <c r="AD58" s="5"/>
      <c r="AE58" s="5"/>
      <c r="AF58" s="5"/>
      <c r="AG58" s="26"/>
      <c r="AH58" s="5"/>
      <c r="AI58" s="5"/>
      <c r="AJ58" s="5"/>
      <c r="AK58" s="26"/>
      <c r="AL58" s="5"/>
      <c r="AM58" s="5"/>
      <c r="AN58" s="5"/>
      <c r="AO58" s="26"/>
      <c r="AP58" s="5"/>
      <c r="AQ58" s="5"/>
      <c r="AR58" s="5"/>
      <c r="AS58" s="5"/>
      <c r="AT58" s="26"/>
    </row>
    <row r="59" spans="1:163" s="70" customFormat="1" ht="15">
      <c r="A59" s="79" t="s">
        <v>90</v>
      </c>
      <c r="B59" s="69">
        <f>SUM(B60:B61)</f>
        <v>1239.5500000000002</v>
      </c>
      <c r="C59" s="69">
        <f>SUM(C60:C61)</f>
        <v>562.267</v>
      </c>
      <c r="D59" s="69">
        <f>SUM(D60:D61)</f>
        <v>415.251</v>
      </c>
      <c r="E59" s="59">
        <f>D59/C59*100</f>
        <v>73.85299155027771</v>
      </c>
      <c r="F59" s="89">
        <f>F60+F61</f>
        <v>1239.5500000000002</v>
      </c>
      <c r="G59" s="89">
        <f>G60+G61</f>
        <v>562.267</v>
      </c>
      <c r="H59" s="89">
        <f>H60+H61</f>
        <v>562.267</v>
      </c>
      <c r="I59" s="32">
        <f t="shared" si="2"/>
        <v>100</v>
      </c>
      <c r="J59" s="89">
        <f>J60+J61</f>
        <v>1189.4</v>
      </c>
      <c r="K59" s="89">
        <f>K60+K61</f>
        <v>556.1</v>
      </c>
      <c r="L59" s="89">
        <f>L60+L61</f>
        <v>409.084</v>
      </c>
      <c r="M59" s="30">
        <f t="shared" si="5"/>
        <v>73.56302823233231</v>
      </c>
      <c r="N59" s="16"/>
      <c r="O59" s="16"/>
      <c r="P59" s="16"/>
      <c r="Q59" s="15"/>
      <c r="R59" s="16"/>
      <c r="S59" s="16"/>
      <c r="T59" s="16"/>
      <c r="U59" s="15"/>
      <c r="V59" s="16"/>
      <c r="W59" s="16"/>
      <c r="X59" s="16"/>
      <c r="Y59" s="15"/>
      <c r="Z59" s="16"/>
      <c r="AA59" s="16"/>
      <c r="AB59" s="16"/>
      <c r="AC59" s="15"/>
      <c r="AD59" s="16"/>
      <c r="AE59" s="16"/>
      <c r="AF59" s="16"/>
      <c r="AG59" s="15"/>
      <c r="AH59" s="16"/>
      <c r="AI59" s="16"/>
      <c r="AJ59" s="16"/>
      <c r="AK59" s="15"/>
      <c r="AL59" s="16"/>
      <c r="AM59" s="16"/>
      <c r="AN59" s="16"/>
      <c r="AO59" s="15"/>
      <c r="AP59" s="16"/>
      <c r="AQ59" s="16"/>
      <c r="AR59" s="16"/>
      <c r="AS59" s="16"/>
      <c r="AT59" s="15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</row>
    <row r="60" spans="1:46" ht="30.75">
      <c r="A60" s="72" t="s">
        <v>52</v>
      </c>
      <c r="B60" s="88">
        <v>1189.4</v>
      </c>
      <c r="C60" s="88">
        <v>556.1</v>
      </c>
      <c r="D60" s="88">
        <v>409.084</v>
      </c>
      <c r="E60" s="32">
        <f t="shared" si="1"/>
        <v>73.56302823233231</v>
      </c>
      <c r="F60" s="88">
        <v>1189.4</v>
      </c>
      <c r="G60" s="88">
        <v>556.1</v>
      </c>
      <c r="H60" s="88">
        <v>556.1</v>
      </c>
      <c r="I60" s="32">
        <f t="shared" si="2"/>
        <v>100</v>
      </c>
      <c r="J60" s="88">
        <v>1189.4</v>
      </c>
      <c r="K60" s="88">
        <v>556.1</v>
      </c>
      <c r="L60" s="88">
        <v>409.084</v>
      </c>
      <c r="M60" s="30">
        <f t="shared" si="5"/>
        <v>73.56302823233231</v>
      </c>
      <c r="N60" s="5"/>
      <c r="O60" s="5"/>
      <c r="P60" s="5"/>
      <c r="Q60" s="26"/>
      <c r="R60" s="5"/>
      <c r="S60" s="5"/>
      <c r="T60" s="5"/>
      <c r="U60" s="26"/>
      <c r="V60" s="5"/>
      <c r="W60" s="5"/>
      <c r="X60" s="5"/>
      <c r="Y60" s="26"/>
      <c r="Z60" s="5"/>
      <c r="AA60" s="5"/>
      <c r="AB60" s="5"/>
      <c r="AC60" s="26"/>
      <c r="AD60" s="5"/>
      <c r="AE60" s="5"/>
      <c r="AF60" s="5"/>
      <c r="AG60" s="26"/>
      <c r="AH60" s="5"/>
      <c r="AI60" s="5"/>
      <c r="AJ60" s="5"/>
      <c r="AK60" s="26"/>
      <c r="AL60" s="5"/>
      <c r="AM60" s="5"/>
      <c r="AN60" s="5"/>
      <c r="AO60" s="26"/>
      <c r="AP60" s="5"/>
      <c r="AQ60" s="5"/>
      <c r="AR60" s="5"/>
      <c r="AS60" s="5"/>
      <c r="AT60" s="26"/>
    </row>
    <row r="61" spans="1:46" ht="15">
      <c r="A61" s="72" t="s">
        <v>53</v>
      </c>
      <c r="B61" s="91">
        <f>F61+J61</f>
        <v>50.15</v>
      </c>
      <c r="C61" s="91">
        <f>G61+K61</f>
        <v>6.167</v>
      </c>
      <c r="D61" s="91">
        <f>H61+L61</f>
        <v>6.167</v>
      </c>
      <c r="E61" s="32">
        <f t="shared" si="1"/>
        <v>100</v>
      </c>
      <c r="F61" s="88">
        <v>50.15</v>
      </c>
      <c r="G61" s="88">
        <v>6.167</v>
      </c>
      <c r="H61" s="88">
        <v>6.167</v>
      </c>
      <c r="I61" s="32">
        <f t="shared" si="2"/>
        <v>100</v>
      </c>
      <c r="J61" s="88">
        <v>0</v>
      </c>
      <c r="K61" s="88">
        <v>0</v>
      </c>
      <c r="L61" s="88">
        <v>0</v>
      </c>
      <c r="M61" s="30" t="e">
        <f t="shared" si="5"/>
        <v>#DIV/0!</v>
      </c>
      <c r="N61" s="5"/>
      <c r="O61" s="5"/>
      <c r="P61" s="5"/>
      <c r="Q61" s="26"/>
      <c r="R61" s="5"/>
      <c r="S61" s="5"/>
      <c r="T61" s="5"/>
      <c r="U61" s="26"/>
      <c r="V61" s="5"/>
      <c r="W61" s="5"/>
      <c r="X61" s="5"/>
      <c r="Y61" s="26"/>
      <c r="Z61" s="5"/>
      <c r="AA61" s="5"/>
      <c r="AB61" s="5"/>
      <c r="AC61" s="26"/>
      <c r="AD61" s="5"/>
      <c r="AE61" s="5"/>
      <c r="AF61" s="5"/>
      <c r="AG61" s="26"/>
      <c r="AH61" s="5"/>
      <c r="AI61" s="5"/>
      <c r="AJ61" s="5"/>
      <c r="AK61" s="26"/>
      <c r="AL61" s="5"/>
      <c r="AM61" s="5"/>
      <c r="AN61" s="5"/>
      <c r="AO61" s="26"/>
      <c r="AP61" s="5"/>
      <c r="AQ61" s="5"/>
      <c r="AR61" s="5"/>
      <c r="AS61" s="5"/>
      <c r="AT61" s="26"/>
    </row>
    <row r="62" spans="1:163" s="70" customFormat="1" ht="46.5">
      <c r="A62" s="79" t="s">
        <v>91</v>
      </c>
      <c r="B62" s="69">
        <f>SUM(B63:B65)</f>
        <v>368.8</v>
      </c>
      <c r="C62" s="69">
        <f>SUM(C63:C65)</f>
        <v>89.905</v>
      </c>
      <c r="D62" s="69">
        <f>SUM(D63:D65)</f>
        <v>79.105</v>
      </c>
      <c r="E62" s="59">
        <f t="shared" si="1"/>
        <v>87.98731994883488</v>
      </c>
      <c r="F62" s="90">
        <f>F65+F63+F64</f>
        <v>110</v>
      </c>
      <c r="G62" s="90">
        <f>G65+G63+G64</f>
        <v>0</v>
      </c>
      <c r="H62" s="90">
        <f>H65+H63+H64</f>
        <v>0</v>
      </c>
      <c r="I62" s="32" t="e">
        <f t="shared" si="2"/>
        <v>#DIV/0!</v>
      </c>
      <c r="J62" s="90">
        <f>SUM(J63:J65)</f>
        <v>258.8</v>
      </c>
      <c r="K62" s="90">
        <f>SUM(K63:K65)</f>
        <v>89.905</v>
      </c>
      <c r="L62" s="90">
        <f>SUM(L63:L65)</f>
        <v>79.105</v>
      </c>
      <c r="M62" s="30">
        <f t="shared" si="5"/>
        <v>87.98731994883488</v>
      </c>
      <c r="N62" s="16"/>
      <c r="O62" s="16"/>
      <c r="P62" s="16"/>
      <c r="Q62" s="15"/>
      <c r="R62" s="16"/>
      <c r="S62" s="16"/>
      <c r="T62" s="16"/>
      <c r="U62" s="15"/>
      <c r="V62" s="16"/>
      <c r="W62" s="16"/>
      <c r="X62" s="16"/>
      <c r="Y62" s="15"/>
      <c r="Z62" s="16"/>
      <c r="AA62" s="16"/>
      <c r="AB62" s="16"/>
      <c r="AC62" s="15"/>
      <c r="AD62" s="16"/>
      <c r="AE62" s="16"/>
      <c r="AF62" s="16"/>
      <c r="AG62" s="15"/>
      <c r="AH62" s="16"/>
      <c r="AI62" s="16"/>
      <c r="AJ62" s="16"/>
      <c r="AK62" s="15"/>
      <c r="AL62" s="16"/>
      <c r="AM62" s="16"/>
      <c r="AN62" s="16"/>
      <c r="AO62" s="15"/>
      <c r="AP62" s="16"/>
      <c r="AQ62" s="16"/>
      <c r="AR62" s="16"/>
      <c r="AS62" s="16"/>
      <c r="AT62" s="15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</row>
    <row r="63" spans="1:163" s="70" customFormat="1" ht="61.5">
      <c r="A63" s="72" t="s">
        <v>54</v>
      </c>
      <c r="B63" s="87">
        <v>243.8</v>
      </c>
      <c r="C63" s="91">
        <v>89.905</v>
      </c>
      <c r="D63" s="91">
        <v>79.105</v>
      </c>
      <c r="E63" s="32">
        <f t="shared" si="1"/>
        <v>87.98731994883488</v>
      </c>
      <c r="F63" s="87">
        <v>0</v>
      </c>
      <c r="G63" s="87">
        <v>0</v>
      </c>
      <c r="H63" s="87">
        <v>0</v>
      </c>
      <c r="I63" s="32" t="e">
        <f t="shared" si="2"/>
        <v>#DIV/0!</v>
      </c>
      <c r="J63" s="87">
        <v>243.8</v>
      </c>
      <c r="K63" s="87">
        <v>89.905</v>
      </c>
      <c r="L63" s="87">
        <v>79.105</v>
      </c>
      <c r="M63" s="30">
        <f t="shared" si="5"/>
        <v>87.98731994883488</v>
      </c>
      <c r="N63" s="16"/>
      <c r="O63" s="16"/>
      <c r="P63" s="16"/>
      <c r="Q63" s="15"/>
      <c r="R63" s="16"/>
      <c r="S63" s="16"/>
      <c r="T63" s="16"/>
      <c r="U63" s="15"/>
      <c r="V63" s="16"/>
      <c r="W63" s="16"/>
      <c r="X63" s="16"/>
      <c r="Y63" s="15"/>
      <c r="Z63" s="16"/>
      <c r="AA63" s="16"/>
      <c r="AB63" s="16"/>
      <c r="AC63" s="15"/>
      <c r="AD63" s="16"/>
      <c r="AE63" s="16"/>
      <c r="AF63" s="16"/>
      <c r="AG63" s="15"/>
      <c r="AH63" s="16"/>
      <c r="AI63" s="16"/>
      <c r="AJ63" s="16"/>
      <c r="AK63" s="15"/>
      <c r="AL63" s="16"/>
      <c r="AM63" s="16"/>
      <c r="AN63" s="16"/>
      <c r="AO63" s="15"/>
      <c r="AP63" s="16"/>
      <c r="AQ63" s="16"/>
      <c r="AR63" s="16"/>
      <c r="AS63" s="16"/>
      <c r="AT63" s="15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</row>
    <row r="64" spans="1:163" s="70" customFormat="1" ht="15">
      <c r="A64" s="72" t="s">
        <v>84</v>
      </c>
      <c r="B64" s="87">
        <v>110</v>
      </c>
      <c r="C64" s="91">
        <f>G64+K64</f>
        <v>0</v>
      </c>
      <c r="D64" s="91">
        <f>H64+L64</f>
        <v>0</v>
      </c>
      <c r="E64" s="32" t="e">
        <f>D64/C64*100</f>
        <v>#DIV/0!</v>
      </c>
      <c r="F64" s="87">
        <v>110</v>
      </c>
      <c r="G64" s="87">
        <v>0</v>
      </c>
      <c r="H64" s="87">
        <v>0</v>
      </c>
      <c r="I64" s="32" t="e">
        <f>H64/G64*100</f>
        <v>#DIV/0!</v>
      </c>
      <c r="J64" s="87">
        <v>0</v>
      </c>
      <c r="K64" s="87">
        <v>0</v>
      </c>
      <c r="L64" s="87">
        <v>0</v>
      </c>
      <c r="M64" s="30" t="e">
        <f>L64/K64*100</f>
        <v>#DIV/0!</v>
      </c>
      <c r="N64" s="16"/>
      <c r="O64" s="16"/>
      <c r="P64" s="16"/>
      <c r="Q64" s="15"/>
      <c r="R64" s="16"/>
      <c r="S64" s="16"/>
      <c r="T64" s="16"/>
      <c r="U64" s="15"/>
      <c r="V64" s="16"/>
      <c r="W64" s="16"/>
      <c r="X64" s="16"/>
      <c r="Y64" s="15"/>
      <c r="Z64" s="16"/>
      <c r="AA64" s="16"/>
      <c r="AB64" s="16"/>
      <c r="AC64" s="15"/>
      <c r="AD64" s="16"/>
      <c r="AE64" s="16"/>
      <c r="AF64" s="16"/>
      <c r="AG64" s="15"/>
      <c r="AH64" s="16"/>
      <c r="AI64" s="16"/>
      <c r="AJ64" s="16"/>
      <c r="AK64" s="15"/>
      <c r="AL64" s="16"/>
      <c r="AM64" s="16"/>
      <c r="AN64" s="16"/>
      <c r="AO64" s="15"/>
      <c r="AP64" s="16"/>
      <c r="AQ64" s="16"/>
      <c r="AR64" s="16"/>
      <c r="AS64" s="16"/>
      <c r="AT64" s="15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</row>
    <row r="65" spans="1:46" ht="46.5">
      <c r="A65" s="72" t="s">
        <v>55</v>
      </c>
      <c r="B65" s="87">
        <v>15</v>
      </c>
      <c r="C65" s="91">
        <f>G65+K65</f>
        <v>0</v>
      </c>
      <c r="D65" s="91">
        <f>H65+L65</f>
        <v>0</v>
      </c>
      <c r="E65" s="32" t="e">
        <f t="shared" si="1"/>
        <v>#DIV/0!</v>
      </c>
      <c r="F65" s="87">
        <v>0</v>
      </c>
      <c r="G65" s="87">
        <v>0</v>
      </c>
      <c r="H65" s="87">
        <v>0</v>
      </c>
      <c r="I65" s="32" t="e">
        <f t="shared" si="2"/>
        <v>#DIV/0!</v>
      </c>
      <c r="J65" s="87">
        <v>15</v>
      </c>
      <c r="K65" s="87">
        <v>0</v>
      </c>
      <c r="L65" s="88">
        <v>0</v>
      </c>
      <c r="M65" s="30" t="e">
        <f t="shared" si="5"/>
        <v>#DIV/0!</v>
      </c>
      <c r="N65" s="5"/>
      <c r="O65" s="5"/>
      <c r="P65" s="5"/>
      <c r="Q65" s="26"/>
      <c r="R65" s="5"/>
      <c r="S65" s="5"/>
      <c r="T65" s="5"/>
      <c r="U65" s="26"/>
      <c r="V65" s="5"/>
      <c r="W65" s="5"/>
      <c r="X65" s="5"/>
      <c r="Y65" s="26"/>
      <c r="Z65" s="5"/>
      <c r="AA65" s="5"/>
      <c r="AB65" s="5"/>
      <c r="AC65" s="26"/>
      <c r="AD65" s="5"/>
      <c r="AE65" s="5"/>
      <c r="AF65" s="5"/>
      <c r="AG65" s="26"/>
      <c r="AH65" s="5"/>
      <c r="AI65" s="5"/>
      <c r="AJ65" s="5"/>
      <c r="AK65" s="26"/>
      <c r="AL65" s="5"/>
      <c r="AM65" s="5"/>
      <c r="AN65" s="5"/>
      <c r="AO65" s="26"/>
      <c r="AP65" s="5"/>
      <c r="AQ65" s="5"/>
      <c r="AR65" s="5"/>
      <c r="AS65" s="5"/>
      <c r="AT65" s="26"/>
    </row>
    <row r="66" spans="1:163" s="70" customFormat="1" ht="15">
      <c r="A66" s="79" t="s">
        <v>92</v>
      </c>
      <c r="B66" s="69">
        <f>SUM(B67:B70)</f>
        <v>118841.92000000001</v>
      </c>
      <c r="C66" s="69">
        <f>SUM(C67:C70)</f>
        <v>49706.84</v>
      </c>
      <c r="D66" s="69">
        <f>SUM(D67:D70)</f>
        <v>41155.327</v>
      </c>
      <c r="E66" s="59">
        <f t="shared" si="1"/>
        <v>82.79610411766268</v>
      </c>
      <c r="F66" s="89">
        <f>SUM(F67:F70)</f>
        <v>107593.73000000001</v>
      </c>
      <c r="G66" s="89">
        <f>SUM(G67:G70)</f>
        <v>43635.464</v>
      </c>
      <c r="H66" s="89">
        <f>SUM(H67:H70)</f>
        <v>41091.899999999994</v>
      </c>
      <c r="I66" s="32">
        <f t="shared" si="2"/>
        <v>94.17087898962183</v>
      </c>
      <c r="J66" s="89">
        <f>SUM(J67:J70)</f>
        <v>54372.624</v>
      </c>
      <c r="K66" s="89">
        <f>SUM(K67:K70)</f>
        <v>12382.636</v>
      </c>
      <c r="L66" s="89">
        <f>SUM(L67:L70)</f>
        <v>6254.321</v>
      </c>
      <c r="M66" s="30">
        <f t="shared" si="5"/>
        <v>50.508801195480515</v>
      </c>
      <c r="N66" s="16"/>
      <c r="O66" s="16"/>
      <c r="P66" s="16"/>
      <c r="Q66" s="15"/>
      <c r="R66" s="16"/>
      <c r="S66" s="16"/>
      <c r="T66" s="16"/>
      <c r="U66" s="15"/>
      <c r="V66" s="16"/>
      <c r="W66" s="16"/>
      <c r="X66" s="16"/>
      <c r="Y66" s="15"/>
      <c r="Z66" s="16"/>
      <c r="AA66" s="16"/>
      <c r="AB66" s="16"/>
      <c r="AC66" s="15"/>
      <c r="AD66" s="16"/>
      <c r="AE66" s="16"/>
      <c r="AF66" s="16"/>
      <c r="AG66" s="15"/>
      <c r="AH66" s="16"/>
      <c r="AI66" s="16"/>
      <c r="AJ66" s="16"/>
      <c r="AK66" s="15"/>
      <c r="AL66" s="16"/>
      <c r="AM66" s="16"/>
      <c r="AN66" s="16"/>
      <c r="AO66" s="15"/>
      <c r="AP66" s="16"/>
      <c r="AQ66" s="16"/>
      <c r="AR66" s="16"/>
      <c r="AS66" s="16"/>
      <c r="AT66" s="15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</row>
    <row r="67" spans="1:163" s="70" customFormat="1" ht="15">
      <c r="A67" s="72" t="s">
        <v>82</v>
      </c>
      <c r="B67" s="91">
        <f>F67+J67</f>
        <v>1.8</v>
      </c>
      <c r="C67" s="91">
        <f>G67+K67</f>
        <v>0</v>
      </c>
      <c r="D67" s="91">
        <f>H67+L67</f>
        <v>0</v>
      </c>
      <c r="E67" s="32" t="e">
        <f>D67/C67*100</f>
        <v>#DIV/0!</v>
      </c>
      <c r="F67" s="88">
        <v>1.8</v>
      </c>
      <c r="G67" s="88">
        <v>0</v>
      </c>
      <c r="H67" s="88">
        <v>0</v>
      </c>
      <c r="I67" s="32" t="e">
        <f>H67/G67*100</f>
        <v>#DIV/0!</v>
      </c>
      <c r="J67" s="88">
        <v>0</v>
      </c>
      <c r="K67" s="88">
        <v>0</v>
      </c>
      <c r="L67" s="88">
        <v>0</v>
      </c>
      <c r="M67" s="30" t="e">
        <f>L67/K67*100</f>
        <v>#DIV/0!</v>
      </c>
      <c r="N67" s="16"/>
      <c r="O67" s="16"/>
      <c r="P67" s="16"/>
      <c r="Q67" s="15"/>
      <c r="R67" s="16"/>
      <c r="S67" s="16"/>
      <c r="T67" s="16"/>
      <c r="U67" s="15"/>
      <c r="V67" s="16"/>
      <c r="W67" s="16"/>
      <c r="X67" s="16"/>
      <c r="Y67" s="15"/>
      <c r="Z67" s="16"/>
      <c r="AA67" s="16"/>
      <c r="AB67" s="16"/>
      <c r="AC67" s="15"/>
      <c r="AD67" s="16"/>
      <c r="AE67" s="16"/>
      <c r="AF67" s="16"/>
      <c r="AG67" s="15"/>
      <c r="AH67" s="16"/>
      <c r="AI67" s="16"/>
      <c r="AJ67" s="16"/>
      <c r="AK67" s="15"/>
      <c r="AL67" s="16"/>
      <c r="AM67" s="16"/>
      <c r="AN67" s="16"/>
      <c r="AO67" s="15"/>
      <c r="AP67" s="16"/>
      <c r="AQ67" s="16"/>
      <c r="AR67" s="16"/>
      <c r="AS67" s="16"/>
      <c r="AT67" s="15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</row>
    <row r="68" spans="1:46" ht="15">
      <c r="A68" s="72" t="s">
        <v>56</v>
      </c>
      <c r="B68" s="88">
        <v>62765.3</v>
      </c>
      <c r="C68" s="88">
        <v>36121.841</v>
      </c>
      <c r="D68" s="88">
        <v>33865.507</v>
      </c>
      <c r="E68" s="32">
        <f t="shared" si="1"/>
        <v>93.7535465039005</v>
      </c>
      <c r="F68" s="88">
        <v>62825.3</v>
      </c>
      <c r="G68" s="88">
        <v>36181.841</v>
      </c>
      <c r="H68" s="88">
        <v>34025.507</v>
      </c>
      <c r="I68" s="32">
        <f>H68/G68*100</f>
        <v>94.04028667308553</v>
      </c>
      <c r="J68" s="88">
        <v>100</v>
      </c>
      <c r="K68" s="88">
        <v>100</v>
      </c>
      <c r="L68" s="88">
        <v>0</v>
      </c>
      <c r="M68" s="30">
        <f t="shared" si="5"/>
        <v>0</v>
      </c>
      <c r="N68" s="5"/>
      <c r="O68" s="5"/>
      <c r="P68" s="5"/>
      <c r="Q68" s="26"/>
      <c r="R68" s="5"/>
      <c r="S68" s="5"/>
      <c r="T68" s="5"/>
      <c r="U68" s="26"/>
      <c r="V68" s="5"/>
      <c r="W68" s="5"/>
      <c r="X68" s="5"/>
      <c r="Y68" s="26"/>
      <c r="Z68" s="5"/>
      <c r="AA68" s="5"/>
      <c r="AB68" s="5"/>
      <c r="AC68" s="26"/>
      <c r="AD68" s="5"/>
      <c r="AE68" s="5"/>
      <c r="AF68" s="5"/>
      <c r="AG68" s="26"/>
      <c r="AH68" s="5"/>
      <c r="AI68" s="5"/>
      <c r="AJ68" s="5"/>
      <c r="AK68" s="26"/>
      <c r="AL68" s="5"/>
      <c r="AM68" s="5"/>
      <c r="AN68" s="5"/>
      <c r="AO68" s="26"/>
      <c r="AP68" s="5"/>
      <c r="AQ68" s="5"/>
      <c r="AR68" s="5"/>
      <c r="AS68" s="5"/>
      <c r="AT68" s="26"/>
    </row>
    <row r="69" spans="1:46" ht="15">
      <c r="A69" s="72" t="s">
        <v>83</v>
      </c>
      <c r="B69" s="88">
        <v>49631.124</v>
      </c>
      <c r="C69" s="88">
        <v>11096.136</v>
      </c>
      <c r="D69" s="88">
        <v>6249.201</v>
      </c>
      <c r="E69" s="32">
        <f t="shared" si="1"/>
        <v>56.318713108779484</v>
      </c>
      <c r="F69" s="88">
        <v>39287.934</v>
      </c>
      <c r="G69" s="88">
        <v>5024.76</v>
      </c>
      <c r="H69" s="88">
        <v>4904.394</v>
      </c>
      <c r="I69" s="32">
        <f>H69/G69*100</f>
        <v>97.60454230649822</v>
      </c>
      <c r="J69" s="88">
        <v>49631.124</v>
      </c>
      <c r="K69" s="88">
        <v>11096.136</v>
      </c>
      <c r="L69" s="88">
        <v>6249.201</v>
      </c>
      <c r="M69" s="30">
        <f t="shared" si="5"/>
        <v>56.318713108779484</v>
      </c>
      <c r="N69" s="5"/>
      <c r="O69" s="5"/>
      <c r="P69" s="5"/>
      <c r="Q69" s="26"/>
      <c r="R69" s="5"/>
      <c r="S69" s="5"/>
      <c r="T69" s="5"/>
      <c r="U69" s="26"/>
      <c r="V69" s="5"/>
      <c r="W69" s="5"/>
      <c r="X69" s="5"/>
      <c r="Y69" s="26"/>
      <c r="Z69" s="5"/>
      <c r="AA69" s="5"/>
      <c r="AB69" s="5"/>
      <c r="AC69" s="26"/>
      <c r="AD69" s="5"/>
      <c r="AE69" s="5"/>
      <c r="AF69" s="5"/>
      <c r="AG69" s="26"/>
      <c r="AH69" s="5"/>
      <c r="AI69" s="5"/>
      <c r="AJ69" s="5"/>
      <c r="AK69" s="26"/>
      <c r="AL69" s="5"/>
      <c r="AM69" s="5"/>
      <c r="AN69" s="5"/>
      <c r="AO69" s="26"/>
      <c r="AP69" s="5"/>
      <c r="AQ69" s="5"/>
      <c r="AR69" s="5"/>
      <c r="AS69" s="5"/>
      <c r="AT69" s="26"/>
    </row>
    <row r="70" spans="1:46" ht="30.75">
      <c r="A70" s="72" t="s">
        <v>57</v>
      </c>
      <c r="B70" s="91">
        <v>6443.696</v>
      </c>
      <c r="C70" s="88">
        <v>2488.863</v>
      </c>
      <c r="D70" s="91">
        <v>1040.619</v>
      </c>
      <c r="E70" s="32">
        <f t="shared" si="1"/>
        <v>41.8110197306963</v>
      </c>
      <c r="F70" s="88">
        <v>5478.696</v>
      </c>
      <c r="G70" s="88">
        <v>2428.863</v>
      </c>
      <c r="H70" s="88">
        <v>2161.999</v>
      </c>
      <c r="I70" s="32">
        <f>H70/G70*100</f>
        <v>89.0128014630714</v>
      </c>
      <c r="J70" s="88">
        <v>4641.5</v>
      </c>
      <c r="K70" s="88">
        <v>1186.5</v>
      </c>
      <c r="L70" s="88">
        <v>5.12</v>
      </c>
      <c r="M70" s="30">
        <f t="shared" si="5"/>
        <v>0.43152128107880316</v>
      </c>
      <c r="N70" s="5"/>
      <c r="O70" s="5"/>
      <c r="P70" s="5"/>
      <c r="Q70" s="26"/>
      <c r="R70" s="5"/>
      <c r="S70" s="5"/>
      <c r="T70" s="5"/>
      <c r="U70" s="26"/>
      <c r="V70" s="5"/>
      <c r="W70" s="5"/>
      <c r="X70" s="5"/>
      <c r="Y70" s="26"/>
      <c r="Z70" s="5"/>
      <c r="AA70" s="5"/>
      <c r="AB70" s="5"/>
      <c r="AC70" s="26"/>
      <c r="AD70" s="5"/>
      <c r="AE70" s="5"/>
      <c r="AF70" s="5"/>
      <c r="AG70" s="26"/>
      <c r="AH70" s="5"/>
      <c r="AI70" s="5"/>
      <c r="AJ70" s="5"/>
      <c r="AK70" s="26"/>
      <c r="AL70" s="5"/>
      <c r="AM70" s="5"/>
      <c r="AN70" s="5"/>
      <c r="AO70" s="26"/>
      <c r="AP70" s="5"/>
      <c r="AQ70" s="5"/>
      <c r="AR70" s="5"/>
      <c r="AS70" s="5"/>
      <c r="AT70" s="26"/>
    </row>
    <row r="71" spans="1:163" s="75" customFormat="1" ht="30.75">
      <c r="A71" s="79" t="s">
        <v>93</v>
      </c>
      <c r="B71" s="69">
        <f>SUM(B72:B75)</f>
        <v>51702.308999999994</v>
      </c>
      <c r="C71" s="69">
        <f>SUM(C72:C75)</f>
        <v>8053.7699999999995</v>
      </c>
      <c r="D71" s="69">
        <f>SUM(D72:D75)</f>
        <v>4356.382</v>
      </c>
      <c r="E71" s="59">
        <f t="shared" si="1"/>
        <v>54.09121442504566</v>
      </c>
      <c r="F71" s="89">
        <f>F72+F73+F74+F75</f>
        <v>44179.952</v>
      </c>
      <c r="G71" s="89">
        <f>G72+G73+G74+G75</f>
        <v>4790.213</v>
      </c>
      <c r="H71" s="89">
        <f>H72+H73+H74+H75</f>
        <v>4725.772999999999</v>
      </c>
      <c r="I71" s="32">
        <f t="shared" si="2"/>
        <v>98.65475710579048</v>
      </c>
      <c r="J71" s="89">
        <f>J72+J73+J74+J75</f>
        <v>43583.736</v>
      </c>
      <c r="K71" s="89">
        <f>K72+K73+K74+K75</f>
        <v>7701.4039999999995</v>
      </c>
      <c r="L71" s="89">
        <f>L72+L73+L74+L75</f>
        <v>4004.016</v>
      </c>
      <c r="M71" s="30">
        <f t="shared" si="5"/>
        <v>51.99072792441483</v>
      </c>
      <c r="N71" s="73"/>
      <c r="O71" s="73"/>
      <c r="P71" s="73"/>
      <c r="Q71" s="74"/>
      <c r="R71" s="73"/>
      <c r="S71" s="73"/>
      <c r="T71" s="73"/>
      <c r="U71" s="74"/>
      <c r="V71" s="73"/>
      <c r="W71" s="73"/>
      <c r="X71" s="73"/>
      <c r="Y71" s="74"/>
      <c r="Z71" s="73"/>
      <c r="AA71" s="73"/>
      <c r="AB71" s="73"/>
      <c r="AC71" s="74"/>
      <c r="AD71" s="73"/>
      <c r="AE71" s="73"/>
      <c r="AF71" s="73"/>
      <c r="AG71" s="74"/>
      <c r="AH71" s="73"/>
      <c r="AI71" s="73"/>
      <c r="AJ71" s="73"/>
      <c r="AK71" s="74"/>
      <c r="AL71" s="73"/>
      <c r="AM71" s="73"/>
      <c r="AN71" s="73"/>
      <c r="AO71" s="74"/>
      <c r="AP71" s="73"/>
      <c r="AQ71" s="73"/>
      <c r="AR71" s="73"/>
      <c r="AS71" s="73"/>
      <c r="AT71" s="74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</row>
    <row r="72" spans="1:46" ht="15">
      <c r="A72" s="72" t="s">
        <v>58</v>
      </c>
      <c r="B72" s="91">
        <v>372.039</v>
      </c>
      <c r="C72" s="91">
        <v>188.658</v>
      </c>
      <c r="D72" s="91">
        <v>74.569</v>
      </c>
      <c r="E72" s="32">
        <f t="shared" si="1"/>
        <v>39.52602062992293</v>
      </c>
      <c r="F72" s="88">
        <v>182.239</v>
      </c>
      <c r="G72" s="88">
        <v>114.089</v>
      </c>
      <c r="H72" s="88">
        <v>114.089</v>
      </c>
      <c r="I72" s="32">
        <f t="shared" si="2"/>
        <v>100</v>
      </c>
      <c r="J72" s="88">
        <v>303.889</v>
      </c>
      <c r="K72" s="88">
        <v>188.658</v>
      </c>
      <c r="L72" s="88">
        <v>74.569</v>
      </c>
      <c r="M72" s="30">
        <f t="shared" si="5"/>
        <v>39.52602062992293</v>
      </c>
      <c r="N72" s="5"/>
      <c r="O72" s="5"/>
      <c r="P72" s="5"/>
      <c r="Q72" s="26"/>
      <c r="R72" s="5"/>
      <c r="S72" s="5"/>
      <c r="T72" s="5"/>
      <c r="U72" s="26"/>
      <c r="V72" s="5"/>
      <c r="W72" s="5"/>
      <c r="X72" s="5"/>
      <c r="Y72" s="26"/>
      <c r="Z72" s="5"/>
      <c r="AA72" s="5"/>
      <c r="AB72" s="5"/>
      <c r="AC72" s="26"/>
      <c r="AD72" s="5"/>
      <c r="AE72" s="5"/>
      <c r="AF72" s="5"/>
      <c r="AG72" s="26"/>
      <c r="AH72" s="5"/>
      <c r="AI72" s="5"/>
      <c r="AJ72" s="5"/>
      <c r="AK72" s="26"/>
      <c r="AL72" s="5"/>
      <c r="AM72" s="5"/>
      <c r="AN72" s="5"/>
      <c r="AO72" s="26"/>
      <c r="AP72" s="5"/>
      <c r="AQ72" s="5"/>
      <c r="AR72" s="5"/>
      <c r="AS72" s="5"/>
      <c r="AT72" s="26"/>
    </row>
    <row r="73" spans="1:46" ht="15">
      <c r="A73" s="72" t="s">
        <v>59</v>
      </c>
      <c r="B73" s="91">
        <v>41594.036</v>
      </c>
      <c r="C73" s="91">
        <v>2504.873</v>
      </c>
      <c r="D73" s="91">
        <v>1364.967</v>
      </c>
      <c r="E73" s="32">
        <f t="shared" si="1"/>
        <v>54.49246329055405</v>
      </c>
      <c r="F73" s="88">
        <v>41000.422</v>
      </c>
      <c r="G73" s="88">
        <v>2194.607</v>
      </c>
      <c r="H73" s="88">
        <v>2130.167</v>
      </c>
      <c r="I73" s="32">
        <f t="shared" si="2"/>
        <v>97.06371117926808</v>
      </c>
      <c r="J73" s="88">
        <v>33688.613</v>
      </c>
      <c r="K73" s="88">
        <v>2152.507</v>
      </c>
      <c r="L73" s="88">
        <v>1012.601</v>
      </c>
      <c r="M73" s="30">
        <f t="shared" si="5"/>
        <v>47.042866759550606</v>
      </c>
      <c r="N73" s="5"/>
      <c r="O73" s="5"/>
      <c r="P73" s="5"/>
      <c r="Q73" s="26"/>
      <c r="R73" s="5"/>
      <c r="S73" s="5"/>
      <c r="T73" s="5"/>
      <c r="U73" s="26"/>
      <c r="V73" s="5"/>
      <c r="W73" s="5"/>
      <c r="X73" s="5"/>
      <c r="Y73" s="26"/>
      <c r="Z73" s="5"/>
      <c r="AA73" s="5"/>
      <c r="AB73" s="5"/>
      <c r="AC73" s="26"/>
      <c r="AD73" s="5"/>
      <c r="AE73" s="5"/>
      <c r="AF73" s="5"/>
      <c r="AG73" s="26"/>
      <c r="AH73" s="5"/>
      <c r="AI73" s="5"/>
      <c r="AJ73" s="5"/>
      <c r="AK73" s="26"/>
      <c r="AL73" s="5"/>
      <c r="AM73" s="5"/>
      <c r="AN73" s="5"/>
      <c r="AO73" s="26"/>
      <c r="AP73" s="5"/>
      <c r="AQ73" s="5"/>
      <c r="AR73" s="5"/>
      <c r="AS73" s="5"/>
      <c r="AT73" s="26"/>
    </row>
    <row r="74" spans="1:46" ht="15">
      <c r="A74" s="72" t="s">
        <v>60</v>
      </c>
      <c r="B74" s="91">
        <v>9490.46</v>
      </c>
      <c r="C74" s="91">
        <v>5360.239</v>
      </c>
      <c r="D74" s="91">
        <v>2916.846</v>
      </c>
      <c r="E74" s="32">
        <f t="shared" si="1"/>
        <v>54.41634225638074</v>
      </c>
      <c r="F74" s="88">
        <v>2751.517</v>
      </c>
      <c r="G74" s="88">
        <v>2481.517</v>
      </c>
      <c r="H74" s="88">
        <v>2481.517</v>
      </c>
      <c r="I74" s="32">
        <f t="shared" si="2"/>
        <v>100</v>
      </c>
      <c r="J74" s="88">
        <v>9345.46</v>
      </c>
      <c r="K74" s="88">
        <v>5360.239</v>
      </c>
      <c r="L74" s="88">
        <v>2916.846</v>
      </c>
      <c r="M74" s="30">
        <f t="shared" si="5"/>
        <v>54.41634225638074</v>
      </c>
      <c r="N74" s="5"/>
      <c r="O74" s="5"/>
      <c r="P74" s="5"/>
      <c r="Q74" s="26"/>
      <c r="R74" s="5"/>
      <c r="S74" s="5"/>
      <c r="T74" s="5"/>
      <c r="U74" s="26"/>
      <c r="V74" s="5"/>
      <c r="W74" s="5"/>
      <c r="X74" s="5"/>
      <c r="Y74" s="26"/>
      <c r="Z74" s="5"/>
      <c r="AA74" s="5"/>
      <c r="AB74" s="5"/>
      <c r="AC74" s="26"/>
      <c r="AD74" s="5"/>
      <c r="AE74" s="5"/>
      <c r="AF74" s="5"/>
      <c r="AG74" s="26"/>
      <c r="AH74" s="5"/>
      <c r="AI74" s="5"/>
      <c r="AJ74" s="5"/>
      <c r="AK74" s="26"/>
      <c r="AL74" s="5"/>
      <c r="AM74" s="5"/>
      <c r="AN74" s="5"/>
      <c r="AO74" s="26"/>
      <c r="AP74" s="5"/>
      <c r="AQ74" s="5"/>
      <c r="AR74" s="5"/>
      <c r="AS74" s="5"/>
      <c r="AT74" s="26"/>
    </row>
    <row r="75" spans="1:46" ht="30.75">
      <c r="A75" s="72" t="s">
        <v>109</v>
      </c>
      <c r="B75" s="88">
        <v>245.774</v>
      </c>
      <c r="C75" s="91">
        <f>G75+K75</f>
        <v>0</v>
      </c>
      <c r="D75" s="91">
        <f>H75+L75</f>
        <v>0</v>
      </c>
      <c r="E75" s="32" t="e">
        <f t="shared" si="1"/>
        <v>#DIV/0!</v>
      </c>
      <c r="F75" s="88">
        <v>245.774</v>
      </c>
      <c r="G75" s="88">
        <v>0</v>
      </c>
      <c r="H75" s="88">
        <v>0</v>
      </c>
      <c r="I75" s="32" t="e">
        <f t="shared" si="2"/>
        <v>#DIV/0!</v>
      </c>
      <c r="J75" s="88">
        <v>245.774</v>
      </c>
      <c r="K75" s="88">
        <v>0</v>
      </c>
      <c r="L75" s="88">
        <v>0</v>
      </c>
      <c r="M75" s="30" t="e">
        <f t="shared" si="5"/>
        <v>#DIV/0!</v>
      </c>
      <c r="N75" s="5"/>
      <c r="O75" s="5"/>
      <c r="P75" s="5"/>
      <c r="Q75" s="26"/>
      <c r="R75" s="5"/>
      <c r="S75" s="5"/>
      <c r="T75" s="5"/>
      <c r="U75" s="26"/>
      <c r="V75" s="5"/>
      <c r="W75" s="5"/>
      <c r="X75" s="5"/>
      <c r="Y75" s="26"/>
      <c r="Z75" s="5"/>
      <c r="AA75" s="5"/>
      <c r="AB75" s="5"/>
      <c r="AC75" s="26"/>
      <c r="AD75" s="5"/>
      <c r="AE75" s="5"/>
      <c r="AF75" s="5"/>
      <c r="AG75" s="26"/>
      <c r="AH75" s="5"/>
      <c r="AI75" s="5"/>
      <c r="AJ75" s="5"/>
      <c r="AK75" s="26"/>
      <c r="AL75" s="5"/>
      <c r="AM75" s="5"/>
      <c r="AN75" s="5"/>
      <c r="AO75" s="26"/>
      <c r="AP75" s="5"/>
      <c r="AQ75" s="5"/>
      <c r="AR75" s="5"/>
      <c r="AS75" s="5"/>
      <c r="AT75" s="26"/>
    </row>
    <row r="76" spans="1:163" s="70" customFormat="1" ht="15">
      <c r="A76" s="102" t="s">
        <v>94</v>
      </c>
      <c r="B76" s="69">
        <f>SUM(B77:B81)</f>
        <v>385179.66800000006</v>
      </c>
      <c r="C76" s="69">
        <f>SUM(C77:C81)</f>
        <v>206849.28899999996</v>
      </c>
      <c r="D76" s="69">
        <f>SUM(D77:D81)</f>
        <v>205983.34599999996</v>
      </c>
      <c r="E76" s="59">
        <f t="shared" si="1"/>
        <v>99.58136525187669</v>
      </c>
      <c r="F76" s="89">
        <f>F77+F78+F79+F80+F81</f>
        <v>385062.26800000004</v>
      </c>
      <c r="G76" s="89">
        <f>G77+G78+G79+G80+G81</f>
        <v>206841.24199999997</v>
      </c>
      <c r="H76" s="89">
        <f>H77+H78+H79+H80+H81</f>
        <v>205975.29899999997</v>
      </c>
      <c r="I76" s="32">
        <f t="shared" si="2"/>
        <v>99.58134896521265</v>
      </c>
      <c r="J76" s="89">
        <f>J77+J78+J79+J79+J80+J81</f>
        <v>117.4</v>
      </c>
      <c r="K76" s="89">
        <f>K77+K78+K79+K79+K80+K81</f>
        <v>8.046</v>
      </c>
      <c r="L76" s="69">
        <f>L77+L78+L79+L79+L80+L81</f>
        <v>8.046</v>
      </c>
      <c r="M76" s="30">
        <f t="shared" si="5"/>
        <v>100</v>
      </c>
      <c r="N76" s="16"/>
      <c r="O76" s="16"/>
      <c r="P76" s="16"/>
      <c r="Q76" s="15"/>
      <c r="R76" s="16"/>
      <c r="S76" s="16"/>
      <c r="T76" s="16"/>
      <c r="U76" s="15"/>
      <c r="V76" s="16"/>
      <c r="W76" s="16"/>
      <c r="X76" s="16"/>
      <c r="Y76" s="15"/>
      <c r="Z76" s="16"/>
      <c r="AA76" s="16"/>
      <c r="AB76" s="16"/>
      <c r="AC76" s="15"/>
      <c r="AD76" s="16"/>
      <c r="AE76" s="16"/>
      <c r="AF76" s="16"/>
      <c r="AG76" s="15"/>
      <c r="AH76" s="16"/>
      <c r="AI76" s="16"/>
      <c r="AJ76" s="16"/>
      <c r="AK76" s="15"/>
      <c r="AL76" s="16"/>
      <c r="AM76" s="16"/>
      <c r="AN76" s="16"/>
      <c r="AO76" s="15"/>
      <c r="AP76" s="16"/>
      <c r="AQ76" s="16"/>
      <c r="AR76" s="16"/>
      <c r="AS76" s="16"/>
      <c r="AT76" s="15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</row>
    <row r="77" spans="1:46" ht="15">
      <c r="A77" s="72" t="s">
        <v>61</v>
      </c>
      <c r="B77" s="91">
        <f aca="true" t="shared" si="8" ref="B77:D81">F77+J77</f>
        <v>80753.601</v>
      </c>
      <c r="C77" s="91">
        <f t="shared" si="8"/>
        <v>39701.794</v>
      </c>
      <c r="D77" s="92">
        <f t="shared" si="8"/>
        <v>39701.794</v>
      </c>
      <c r="E77" s="32">
        <f t="shared" si="1"/>
        <v>100</v>
      </c>
      <c r="F77" s="88">
        <v>80753.601</v>
      </c>
      <c r="G77" s="88">
        <v>39701.794</v>
      </c>
      <c r="H77" s="88">
        <v>39701.794</v>
      </c>
      <c r="I77" s="32">
        <f t="shared" si="2"/>
        <v>100</v>
      </c>
      <c r="J77" s="88">
        <v>0</v>
      </c>
      <c r="K77" s="88">
        <v>0</v>
      </c>
      <c r="L77" s="88">
        <v>0</v>
      </c>
      <c r="M77" s="30" t="e">
        <f t="shared" si="5"/>
        <v>#DIV/0!</v>
      </c>
      <c r="N77" s="5"/>
      <c r="O77" s="5"/>
      <c r="P77" s="5"/>
      <c r="Q77" s="26"/>
      <c r="R77" s="5"/>
      <c r="S77" s="5"/>
      <c r="T77" s="5"/>
      <c r="U77" s="26"/>
      <c r="V77" s="5"/>
      <c r="W77" s="5"/>
      <c r="X77" s="5"/>
      <c r="Y77" s="26"/>
      <c r="Z77" s="5"/>
      <c r="AA77" s="5"/>
      <c r="AB77" s="5"/>
      <c r="AC77" s="26"/>
      <c r="AD77" s="5"/>
      <c r="AE77" s="5"/>
      <c r="AF77" s="5"/>
      <c r="AG77" s="26"/>
      <c r="AH77" s="5"/>
      <c r="AI77" s="5"/>
      <c r="AJ77" s="5"/>
      <c r="AK77" s="26"/>
      <c r="AL77" s="5"/>
      <c r="AM77" s="5"/>
      <c r="AN77" s="5"/>
      <c r="AO77" s="26"/>
      <c r="AP77" s="5"/>
      <c r="AQ77" s="5"/>
      <c r="AR77" s="5"/>
      <c r="AS77" s="5"/>
      <c r="AT77" s="26"/>
    </row>
    <row r="78" spans="1:46" ht="15">
      <c r="A78" s="72" t="s">
        <v>62</v>
      </c>
      <c r="B78" s="91">
        <f t="shared" si="8"/>
        <v>252404.701</v>
      </c>
      <c r="C78" s="91">
        <f t="shared" si="8"/>
        <v>138516.068</v>
      </c>
      <c r="D78" s="92">
        <f t="shared" si="8"/>
        <v>137696.58</v>
      </c>
      <c r="E78" s="32">
        <f t="shared" si="1"/>
        <v>99.40838054975686</v>
      </c>
      <c r="F78" s="88">
        <v>252404.701</v>
      </c>
      <c r="G78" s="88">
        <v>138516.068</v>
      </c>
      <c r="H78" s="88">
        <v>137696.58</v>
      </c>
      <c r="I78" s="32">
        <f t="shared" si="2"/>
        <v>99.40838054975686</v>
      </c>
      <c r="J78" s="88">
        <v>0</v>
      </c>
      <c r="K78" s="88">
        <v>0</v>
      </c>
      <c r="L78" s="88">
        <v>0</v>
      </c>
      <c r="M78" s="30" t="e">
        <f aca="true" t="shared" si="9" ref="M78:M101">L78/K78*100</f>
        <v>#DIV/0!</v>
      </c>
      <c r="N78" s="5"/>
      <c r="O78" s="5"/>
      <c r="P78" s="5"/>
      <c r="Q78" s="26"/>
      <c r="R78" s="5"/>
      <c r="S78" s="5"/>
      <c r="T78" s="5"/>
      <c r="U78" s="26"/>
      <c r="V78" s="5"/>
      <c r="W78" s="5"/>
      <c r="X78" s="5"/>
      <c r="Y78" s="26"/>
      <c r="Z78" s="5"/>
      <c r="AA78" s="5"/>
      <c r="AB78" s="5"/>
      <c r="AC78" s="26"/>
      <c r="AD78" s="5"/>
      <c r="AE78" s="5"/>
      <c r="AF78" s="5"/>
      <c r="AG78" s="26"/>
      <c r="AH78" s="5"/>
      <c r="AI78" s="5"/>
      <c r="AJ78" s="5"/>
      <c r="AK78" s="26"/>
      <c r="AL78" s="5"/>
      <c r="AM78" s="5"/>
      <c r="AN78" s="5"/>
      <c r="AO78" s="26"/>
      <c r="AP78" s="5"/>
      <c r="AQ78" s="5"/>
      <c r="AR78" s="5"/>
      <c r="AS78" s="5"/>
      <c r="AT78" s="26"/>
    </row>
    <row r="79" spans="1:46" ht="15">
      <c r="A79" s="72" t="s">
        <v>102</v>
      </c>
      <c r="B79" s="91">
        <f t="shared" si="8"/>
        <v>28916.036</v>
      </c>
      <c r="C79" s="91">
        <f t="shared" si="8"/>
        <v>15423.167</v>
      </c>
      <c r="D79" s="92">
        <f t="shared" si="8"/>
        <v>15376.712</v>
      </c>
      <c r="E79" s="32">
        <f t="shared" si="1"/>
        <v>99.69879727036607</v>
      </c>
      <c r="F79" s="87">
        <v>28916.036</v>
      </c>
      <c r="G79" s="88">
        <v>15423.167</v>
      </c>
      <c r="H79" s="88">
        <v>15376.712</v>
      </c>
      <c r="I79" s="32">
        <f t="shared" si="2"/>
        <v>99.69879727036607</v>
      </c>
      <c r="J79" s="88">
        <v>0</v>
      </c>
      <c r="K79" s="88">
        <v>0</v>
      </c>
      <c r="L79" s="88">
        <v>0</v>
      </c>
      <c r="M79" s="30" t="e">
        <f t="shared" si="9"/>
        <v>#DIV/0!</v>
      </c>
      <c r="N79" s="5"/>
      <c r="O79" s="5"/>
      <c r="P79" s="5"/>
      <c r="Q79" s="26"/>
      <c r="R79" s="5"/>
      <c r="S79" s="5"/>
      <c r="T79" s="5"/>
      <c r="U79" s="26"/>
      <c r="V79" s="5"/>
      <c r="W79" s="5"/>
      <c r="X79" s="5"/>
      <c r="Y79" s="26"/>
      <c r="Z79" s="5"/>
      <c r="AA79" s="5"/>
      <c r="AB79" s="5"/>
      <c r="AC79" s="26"/>
      <c r="AD79" s="5"/>
      <c r="AE79" s="5"/>
      <c r="AF79" s="5"/>
      <c r="AG79" s="26"/>
      <c r="AH79" s="5"/>
      <c r="AI79" s="5"/>
      <c r="AJ79" s="5"/>
      <c r="AK79" s="26"/>
      <c r="AL79" s="5"/>
      <c r="AM79" s="5"/>
      <c r="AN79" s="5"/>
      <c r="AO79" s="26"/>
      <c r="AP79" s="5"/>
      <c r="AQ79" s="5"/>
      <c r="AR79" s="5"/>
      <c r="AS79" s="5"/>
      <c r="AT79" s="26"/>
    </row>
    <row r="80" spans="1:46" ht="30.75">
      <c r="A80" s="72" t="s">
        <v>63</v>
      </c>
      <c r="B80" s="91">
        <f t="shared" si="8"/>
        <v>2793.3</v>
      </c>
      <c r="C80" s="91">
        <v>2556.536</v>
      </c>
      <c r="D80" s="92">
        <v>2556.536</v>
      </c>
      <c r="E80" s="32">
        <f t="shared" si="1"/>
        <v>100</v>
      </c>
      <c r="F80" s="88">
        <v>2675.9</v>
      </c>
      <c r="G80" s="88">
        <v>2548.489</v>
      </c>
      <c r="H80" s="88">
        <v>2548.489</v>
      </c>
      <c r="I80" s="32">
        <f t="shared" si="2"/>
        <v>100</v>
      </c>
      <c r="J80" s="88">
        <v>117.4</v>
      </c>
      <c r="K80" s="88">
        <v>8.046</v>
      </c>
      <c r="L80" s="88">
        <v>8.046</v>
      </c>
      <c r="M80" s="30">
        <f t="shared" si="9"/>
        <v>100</v>
      </c>
      <c r="N80" s="5"/>
      <c r="O80" s="5"/>
      <c r="P80" s="5"/>
      <c r="Q80" s="26"/>
      <c r="R80" s="5"/>
      <c r="S80" s="5"/>
      <c r="T80" s="5"/>
      <c r="U80" s="26"/>
      <c r="V80" s="5"/>
      <c r="W80" s="5"/>
      <c r="X80" s="5"/>
      <c r="Y80" s="26"/>
      <c r="Z80" s="5"/>
      <c r="AA80" s="5"/>
      <c r="AB80" s="5"/>
      <c r="AC80" s="26"/>
      <c r="AD80" s="5"/>
      <c r="AE80" s="5"/>
      <c r="AF80" s="5"/>
      <c r="AG80" s="26"/>
      <c r="AH80" s="5"/>
      <c r="AI80" s="5"/>
      <c r="AJ80" s="5"/>
      <c r="AK80" s="26"/>
      <c r="AL80" s="5"/>
      <c r="AM80" s="5"/>
      <c r="AN80" s="5"/>
      <c r="AO80" s="26"/>
      <c r="AP80" s="5"/>
      <c r="AQ80" s="5"/>
      <c r="AR80" s="5"/>
      <c r="AS80" s="5"/>
      <c r="AT80" s="26"/>
    </row>
    <row r="81" spans="1:46" ht="15">
      <c r="A81" s="72" t="s">
        <v>64</v>
      </c>
      <c r="B81" s="91">
        <f t="shared" si="8"/>
        <v>20312.03</v>
      </c>
      <c r="C81" s="91">
        <f t="shared" si="8"/>
        <v>10651.724</v>
      </c>
      <c r="D81" s="92">
        <f t="shared" si="8"/>
        <v>10651.724</v>
      </c>
      <c r="E81" s="32">
        <f t="shared" si="1"/>
        <v>100</v>
      </c>
      <c r="F81" s="88">
        <v>20312.03</v>
      </c>
      <c r="G81" s="88">
        <v>10651.724</v>
      </c>
      <c r="H81" s="88">
        <v>10651.724</v>
      </c>
      <c r="I81" s="32">
        <f t="shared" si="2"/>
        <v>100</v>
      </c>
      <c r="J81" s="88">
        <v>0</v>
      </c>
      <c r="K81" s="88">
        <v>0</v>
      </c>
      <c r="L81" s="88">
        <v>0</v>
      </c>
      <c r="M81" s="30" t="e">
        <f t="shared" si="9"/>
        <v>#DIV/0!</v>
      </c>
      <c r="N81" s="5"/>
      <c r="O81" s="5"/>
      <c r="P81" s="5"/>
      <c r="Q81" s="26"/>
      <c r="R81" s="5"/>
      <c r="S81" s="5"/>
      <c r="T81" s="5"/>
      <c r="U81" s="26"/>
      <c r="V81" s="5"/>
      <c r="W81" s="5"/>
      <c r="X81" s="5"/>
      <c r="Y81" s="26"/>
      <c r="Z81" s="5"/>
      <c r="AA81" s="5"/>
      <c r="AB81" s="5"/>
      <c r="AC81" s="26"/>
      <c r="AD81" s="5"/>
      <c r="AE81" s="5"/>
      <c r="AF81" s="5"/>
      <c r="AG81" s="26"/>
      <c r="AH81" s="5"/>
      <c r="AI81" s="5"/>
      <c r="AJ81" s="5"/>
      <c r="AK81" s="26"/>
      <c r="AL81" s="5"/>
      <c r="AM81" s="5"/>
      <c r="AN81" s="5"/>
      <c r="AO81" s="26"/>
      <c r="AP81" s="5"/>
      <c r="AQ81" s="5"/>
      <c r="AR81" s="5"/>
      <c r="AS81" s="5"/>
      <c r="AT81" s="26"/>
    </row>
    <row r="82" spans="1:163" s="70" customFormat="1" ht="15">
      <c r="A82" s="79" t="s">
        <v>95</v>
      </c>
      <c r="B82" s="69">
        <f>SUM(B83:B85)</f>
        <v>51762.413</v>
      </c>
      <c r="C82" s="69">
        <f>SUM(C83:C85)</f>
        <v>25177.924</v>
      </c>
      <c r="D82" s="69">
        <f>SUM(D83:D85)</f>
        <v>21895.065000000002</v>
      </c>
      <c r="E82" s="59">
        <f t="shared" si="1"/>
        <v>86.96135948301378</v>
      </c>
      <c r="F82" s="69">
        <f>F83+F84+F85</f>
        <v>51535.972</v>
      </c>
      <c r="G82" s="69">
        <f>G83+G84+G85</f>
        <v>25061.995</v>
      </c>
      <c r="H82" s="69">
        <f>H83+H84+H85</f>
        <v>21952.865999999998</v>
      </c>
      <c r="I82" s="32">
        <f t="shared" si="2"/>
        <v>87.59424778434438</v>
      </c>
      <c r="J82" s="89">
        <f>J83+J84+J85</f>
        <v>18551.493</v>
      </c>
      <c r="K82" s="89">
        <f>K83+K84+K85</f>
        <v>9996.109</v>
      </c>
      <c r="L82" s="89">
        <f>L83+L84+L85</f>
        <v>9822.378</v>
      </c>
      <c r="M82" s="30">
        <f t="shared" si="9"/>
        <v>98.26201374954995</v>
      </c>
      <c r="N82" s="16"/>
      <c r="O82" s="16"/>
      <c r="P82" s="16"/>
      <c r="Q82" s="15"/>
      <c r="R82" s="16"/>
      <c r="S82" s="16"/>
      <c r="T82" s="16"/>
      <c r="U82" s="15"/>
      <c r="V82" s="16"/>
      <c r="W82" s="16"/>
      <c r="X82" s="16"/>
      <c r="Y82" s="15"/>
      <c r="Z82" s="16"/>
      <c r="AA82" s="16"/>
      <c r="AB82" s="16"/>
      <c r="AC82" s="15"/>
      <c r="AD82" s="16"/>
      <c r="AE82" s="16"/>
      <c r="AF82" s="16"/>
      <c r="AG82" s="15"/>
      <c r="AH82" s="16"/>
      <c r="AI82" s="16"/>
      <c r="AJ82" s="16"/>
      <c r="AK82" s="15"/>
      <c r="AL82" s="16"/>
      <c r="AM82" s="16"/>
      <c r="AN82" s="16"/>
      <c r="AO82" s="15"/>
      <c r="AP82" s="16"/>
      <c r="AQ82" s="16"/>
      <c r="AR82" s="16"/>
      <c r="AS82" s="16"/>
      <c r="AT82" s="15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</row>
    <row r="83" spans="1:163" s="70" customFormat="1" ht="15">
      <c r="A83" s="72" t="s">
        <v>65</v>
      </c>
      <c r="B83" s="91">
        <v>33601.356</v>
      </c>
      <c r="C83" s="91">
        <v>16824.985</v>
      </c>
      <c r="D83" s="91">
        <v>13542.126</v>
      </c>
      <c r="E83" s="32">
        <f aca="true" t="shared" si="10" ref="E83:E101">D83/C83*100</f>
        <v>80.48819062840174</v>
      </c>
      <c r="F83" s="91">
        <v>33601.356</v>
      </c>
      <c r="G83" s="104">
        <v>16824.985</v>
      </c>
      <c r="H83" s="104">
        <v>13715.856</v>
      </c>
      <c r="I83" s="32">
        <f aca="true" t="shared" si="11" ref="I83:I101">H83/G83*100</f>
        <v>81.52076212846549</v>
      </c>
      <c r="J83" s="88">
        <v>18325.052</v>
      </c>
      <c r="K83" s="88">
        <v>9880.18</v>
      </c>
      <c r="L83" s="88">
        <v>9706.449</v>
      </c>
      <c r="M83" s="30">
        <f t="shared" si="9"/>
        <v>98.24162110406895</v>
      </c>
      <c r="N83" s="16"/>
      <c r="O83" s="16"/>
      <c r="P83" s="16"/>
      <c r="Q83" s="15"/>
      <c r="R83" s="16"/>
      <c r="S83" s="16"/>
      <c r="T83" s="16"/>
      <c r="U83" s="15"/>
      <c r="V83" s="16"/>
      <c r="W83" s="16"/>
      <c r="X83" s="16"/>
      <c r="Y83" s="15"/>
      <c r="Z83" s="16"/>
      <c r="AA83" s="16"/>
      <c r="AB83" s="16"/>
      <c r="AC83" s="15"/>
      <c r="AD83" s="16"/>
      <c r="AE83" s="16"/>
      <c r="AF83" s="16"/>
      <c r="AG83" s="15"/>
      <c r="AH83" s="16"/>
      <c r="AI83" s="16"/>
      <c r="AJ83" s="16"/>
      <c r="AK83" s="15"/>
      <c r="AL83" s="16"/>
      <c r="AM83" s="16"/>
      <c r="AN83" s="16"/>
      <c r="AO83" s="15"/>
      <c r="AP83" s="16"/>
      <c r="AQ83" s="16"/>
      <c r="AR83" s="16"/>
      <c r="AS83" s="16"/>
      <c r="AT83" s="15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</row>
    <row r="84" spans="1:163" s="70" customFormat="1" ht="15">
      <c r="A84" s="72" t="s">
        <v>66</v>
      </c>
      <c r="B84" s="91">
        <f>F84+J84</f>
        <v>13015.601</v>
      </c>
      <c r="C84" s="91">
        <f>G84+K84</f>
        <v>5896.151</v>
      </c>
      <c r="D84" s="91">
        <f>H84+L84</f>
        <v>5896.151</v>
      </c>
      <c r="E84" s="32">
        <f t="shared" si="10"/>
        <v>100</v>
      </c>
      <c r="F84" s="91">
        <v>13015.601</v>
      </c>
      <c r="G84" s="91">
        <v>5896.151</v>
      </c>
      <c r="H84" s="91">
        <v>5896.151</v>
      </c>
      <c r="I84" s="32">
        <f t="shared" si="11"/>
        <v>100</v>
      </c>
      <c r="J84" s="88">
        <v>0</v>
      </c>
      <c r="K84" s="88">
        <v>0</v>
      </c>
      <c r="L84" s="88">
        <v>0</v>
      </c>
      <c r="M84" s="30" t="e">
        <f t="shared" si="9"/>
        <v>#DIV/0!</v>
      </c>
      <c r="N84" s="16"/>
      <c r="O84" s="16"/>
      <c r="P84" s="16"/>
      <c r="Q84" s="15"/>
      <c r="R84" s="16"/>
      <c r="S84" s="16"/>
      <c r="T84" s="16"/>
      <c r="U84" s="15"/>
      <c r="V84" s="16"/>
      <c r="W84" s="16"/>
      <c r="X84" s="16"/>
      <c r="Y84" s="15"/>
      <c r="Z84" s="16"/>
      <c r="AA84" s="16"/>
      <c r="AB84" s="16"/>
      <c r="AC84" s="15"/>
      <c r="AD84" s="16"/>
      <c r="AE84" s="16"/>
      <c r="AF84" s="16"/>
      <c r="AG84" s="15"/>
      <c r="AH84" s="16"/>
      <c r="AI84" s="16"/>
      <c r="AJ84" s="16"/>
      <c r="AK84" s="15"/>
      <c r="AL84" s="16"/>
      <c r="AM84" s="16"/>
      <c r="AN84" s="16"/>
      <c r="AO84" s="15"/>
      <c r="AP84" s="16"/>
      <c r="AQ84" s="16"/>
      <c r="AR84" s="16"/>
      <c r="AS84" s="16"/>
      <c r="AT84" s="15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</row>
    <row r="85" spans="1:163" s="70" customFormat="1" ht="30.75">
      <c r="A85" s="72" t="s">
        <v>81</v>
      </c>
      <c r="B85" s="91">
        <f>F85+J85</f>
        <v>5145.456</v>
      </c>
      <c r="C85" s="91">
        <f>G85+K85</f>
        <v>2456.788</v>
      </c>
      <c r="D85" s="91">
        <f>H85+L85</f>
        <v>2456.788</v>
      </c>
      <c r="E85" s="32">
        <f>D85/C85*100</f>
        <v>100</v>
      </c>
      <c r="F85" s="91">
        <v>4919.015</v>
      </c>
      <c r="G85" s="91">
        <v>2340.859</v>
      </c>
      <c r="H85" s="91">
        <v>2340.859</v>
      </c>
      <c r="I85" s="32">
        <f t="shared" si="11"/>
        <v>100</v>
      </c>
      <c r="J85" s="88">
        <v>226.441</v>
      </c>
      <c r="K85" s="88">
        <v>115.929</v>
      </c>
      <c r="L85" s="88">
        <v>115.929</v>
      </c>
      <c r="M85" s="30">
        <f t="shared" si="9"/>
        <v>100</v>
      </c>
      <c r="N85" s="16"/>
      <c r="O85" s="16"/>
      <c r="P85" s="16"/>
      <c r="Q85" s="15"/>
      <c r="R85" s="16"/>
      <c r="S85" s="16"/>
      <c r="T85" s="16"/>
      <c r="U85" s="15"/>
      <c r="V85" s="16"/>
      <c r="W85" s="16"/>
      <c r="X85" s="16"/>
      <c r="Y85" s="15"/>
      <c r="Z85" s="16"/>
      <c r="AA85" s="16"/>
      <c r="AB85" s="16"/>
      <c r="AC85" s="15"/>
      <c r="AD85" s="16"/>
      <c r="AE85" s="16"/>
      <c r="AF85" s="16"/>
      <c r="AG85" s="15"/>
      <c r="AH85" s="16"/>
      <c r="AI85" s="16"/>
      <c r="AJ85" s="16"/>
      <c r="AK85" s="15"/>
      <c r="AL85" s="16"/>
      <c r="AM85" s="16"/>
      <c r="AN85" s="16"/>
      <c r="AO85" s="15"/>
      <c r="AP85" s="16"/>
      <c r="AQ85" s="16"/>
      <c r="AR85" s="16"/>
      <c r="AS85" s="16"/>
      <c r="AT85" s="15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</row>
    <row r="86" spans="1:163" s="70" customFormat="1" ht="15">
      <c r="A86" s="79" t="s">
        <v>99</v>
      </c>
      <c r="B86" s="69">
        <f>F86+J86</f>
        <v>320</v>
      </c>
      <c r="C86" s="69">
        <f aca="true" t="shared" si="12" ref="B86:D90">G86+K86</f>
        <v>200</v>
      </c>
      <c r="D86" s="58">
        <f t="shared" si="12"/>
        <v>200</v>
      </c>
      <c r="E86" s="59">
        <f t="shared" si="10"/>
        <v>100</v>
      </c>
      <c r="F86" s="89">
        <f>F87+F88+F89+F90</f>
        <v>320</v>
      </c>
      <c r="G86" s="89">
        <f>G87+G88+G89+G90</f>
        <v>200</v>
      </c>
      <c r="H86" s="89">
        <f>H87+H88+H89+H90</f>
        <v>200</v>
      </c>
      <c r="I86" s="32">
        <f t="shared" si="11"/>
        <v>100</v>
      </c>
      <c r="J86" s="89">
        <f>J87+J88+J89+J90</f>
        <v>0</v>
      </c>
      <c r="K86" s="89">
        <f>K87+K88+K89+K90</f>
        <v>0</v>
      </c>
      <c r="L86" s="89">
        <f>L87+L88+L89+L90</f>
        <v>0</v>
      </c>
      <c r="M86" s="30" t="e">
        <f t="shared" si="9"/>
        <v>#DIV/0!</v>
      </c>
      <c r="N86" s="16"/>
      <c r="O86" s="16"/>
      <c r="P86" s="16"/>
      <c r="Q86" s="15"/>
      <c r="R86" s="16"/>
      <c r="S86" s="16"/>
      <c r="T86" s="16"/>
      <c r="U86" s="15"/>
      <c r="V86" s="16"/>
      <c r="W86" s="16"/>
      <c r="X86" s="16"/>
      <c r="Y86" s="15"/>
      <c r="Z86" s="16"/>
      <c r="AA86" s="16"/>
      <c r="AB86" s="16"/>
      <c r="AC86" s="15"/>
      <c r="AD86" s="16"/>
      <c r="AE86" s="16"/>
      <c r="AF86" s="16"/>
      <c r="AG86" s="15"/>
      <c r="AH86" s="16"/>
      <c r="AI86" s="16"/>
      <c r="AJ86" s="16"/>
      <c r="AK86" s="15"/>
      <c r="AL86" s="16"/>
      <c r="AM86" s="16"/>
      <c r="AN86" s="16"/>
      <c r="AO86" s="15"/>
      <c r="AP86" s="16"/>
      <c r="AQ86" s="16"/>
      <c r="AR86" s="16"/>
      <c r="AS86" s="16"/>
      <c r="AT86" s="15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</row>
    <row r="87" spans="1:163" s="78" customFormat="1" ht="15">
      <c r="A87" s="72" t="s">
        <v>67</v>
      </c>
      <c r="B87" s="91">
        <f t="shared" si="12"/>
        <v>0</v>
      </c>
      <c r="C87" s="91">
        <f t="shared" si="12"/>
        <v>0</v>
      </c>
      <c r="D87" s="92">
        <f t="shared" si="12"/>
        <v>0</v>
      </c>
      <c r="E87" s="32" t="e">
        <f t="shared" si="10"/>
        <v>#DIV/0!</v>
      </c>
      <c r="F87" s="88">
        <v>0</v>
      </c>
      <c r="G87" s="88">
        <v>0</v>
      </c>
      <c r="H87" s="88">
        <v>0</v>
      </c>
      <c r="I87" s="32" t="e">
        <f t="shared" si="11"/>
        <v>#DIV/0!</v>
      </c>
      <c r="J87" s="88">
        <v>0</v>
      </c>
      <c r="K87" s="88">
        <v>0</v>
      </c>
      <c r="L87" s="88">
        <v>0</v>
      </c>
      <c r="M87" s="30" t="e">
        <f t="shared" si="9"/>
        <v>#DIV/0!</v>
      </c>
      <c r="N87" s="76"/>
      <c r="O87" s="76"/>
      <c r="P87" s="76"/>
      <c r="Q87" s="77"/>
      <c r="R87" s="76"/>
      <c r="S87" s="76"/>
      <c r="T87" s="76"/>
      <c r="U87" s="77"/>
      <c r="V87" s="76"/>
      <c r="W87" s="76"/>
      <c r="X87" s="76"/>
      <c r="Y87" s="77"/>
      <c r="Z87" s="76"/>
      <c r="AA87" s="76"/>
      <c r="AB87" s="76"/>
      <c r="AC87" s="77"/>
      <c r="AD87" s="76"/>
      <c r="AE87" s="76"/>
      <c r="AF87" s="76"/>
      <c r="AG87" s="77"/>
      <c r="AH87" s="76"/>
      <c r="AI87" s="76"/>
      <c r="AJ87" s="76"/>
      <c r="AK87" s="77"/>
      <c r="AL87" s="76"/>
      <c r="AM87" s="76"/>
      <c r="AN87" s="76"/>
      <c r="AO87" s="77"/>
      <c r="AP87" s="76"/>
      <c r="AQ87" s="76"/>
      <c r="AR87" s="76"/>
      <c r="AS87" s="76"/>
      <c r="AT87" s="77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76"/>
      <c r="ES87" s="76"/>
      <c r="ET87" s="76"/>
      <c r="EU87" s="76"/>
      <c r="EV87" s="76"/>
      <c r="EW87" s="76"/>
      <c r="EX87" s="76"/>
      <c r="EY87" s="76"/>
      <c r="EZ87" s="76"/>
      <c r="FA87" s="76"/>
      <c r="FB87" s="76"/>
      <c r="FC87" s="76"/>
      <c r="FD87" s="76"/>
      <c r="FE87" s="76"/>
      <c r="FF87" s="76"/>
      <c r="FG87" s="76"/>
    </row>
    <row r="88" spans="1:163" s="78" customFormat="1" ht="15">
      <c r="A88" s="72" t="s">
        <v>68</v>
      </c>
      <c r="B88" s="91">
        <f t="shared" si="12"/>
        <v>0</v>
      </c>
      <c r="C88" s="91">
        <f t="shared" si="12"/>
        <v>0</v>
      </c>
      <c r="D88" s="92">
        <f t="shared" si="12"/>
        <v>0</v>
      </c>
      <c r="E88" s="32" t="e">
        <f t="shared" si="10"/>
        <v>#DIV/0!</v>
      </c>
      <c r="F88" s="88">
        <v>0</v>
      </c>
      <c r="G88" s="88">
        <v>0</v>
      </c>
      <c r="H88" s="88">
        <v>0</v>
      </c>
      <c r="I88" s="32" t="e">
        <f t="shared" si="11"/>
        <v>#DIV/0!</v>
      </c>
      <c r="J88" s="88">
        <v>0</v>
      </c>
      <c r="K88" s="88">
        <v>0</v>
      </c>
      <c r="L88" s="88">
        <v>0</v>
      </c>
      <c r="M88" s="30" t="e">
        <f t="shared" si="9"/>
        <v>#DIV/0!</v>
      </c>
      <c r="N88" s="76"/>
      <c r="O88" s="76"/>
      <c r="P88" s="76"/>
      <c r="Q88" s="77"/>
      <c r="R88" s="76"/>
      <c r="S88" s="76"/>
      <c r="T88" s="76"/>
      <c r="U88" s="77"/>
      <c r="V88" s="76"/>
      <c r="W88" s="76"/>
      <c r="X88" s="76"/>
      <c r="Y88" s="77"/>
      <c r="Z88" s="76"/>
      <c r="AA88" s="76"/>
      <c r="AB88" s="76"/>
      <c r="AC88" s="77"/>
      <c r="AD88" s="76"/>
      <c r="AE88" s="76"/>
      <c r="AF88" s="76"/>
      <c r="AG88" s="77"/>
      <c r="AH88" s="76"/>
      <c r="AI88" s="76"/>
      <c r="AJ88" s="76"/>
      <c r="AK88" s="77"/>
      <c r="AL88" s="76"/>
      <c r="AM88" s="76"/>
      <c r="AN88" s="76"/>
      <c r="AO88" s="77"/>
      <c r="AP88" s="76"/>
      <c r="AQ88" s="76"/>
      <c r="AR88" s="76"/>
      <c r="AS88" s="76"/>
      <c r="AT88" s="77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  <c r="DY88" s="76"/>
      <c r="DZ88" s="76"/>
      <c r="EA88" s="76"/>
      <c r="EB88" s="76"/>
      <c r="EC88" s="76"/>
      <c r="ED88" s="76"/>
      <c r="EE88" s="76"/>
      <c r="EF88" s="76"/>
      <c r="EG88" s="76"/>
      <c r="EH88" s="76"/>
      <c r="EI88" s="76"/>
      <c r="EJ88" s="76"/>
      <c r="EK88" s="76"/>
      <c r="EL88" s="76"/>
      <c r="EM88" s="76"/>
      <c r="EN88" s="76"/>
      <c r="EO88" s="76"/>
      <c r="EP88" s="76"/>
      <c r="EQ88" s="76"/>
      <c r="ER88" s="76"/>
      <c r="ES88" s="76"/>
      <c r="ET88" s="76"/>
      <c r="EU88" s="76"/>
      <c r="EV88" s="76"/>
      <c r="EW88" s="76"/>
      <c r="EX88" s="76"/>
      <c r="EY88" s="76"/>
      <c r="EZ88" s="76"/>
      <c r="FA88" s="76"/>
      <c r="FB88" s="76"/>
      <c r="FC88" s="76"/>
      <c r="FD88" s="76"/>
      <c r="FE88" s="76"/>
      <c r="FF88" s="76"/>
      <c r="FG88" s="76"/>
    </row>
    <row r="89" spans="1:163" s="78" customFormat="1" ht="15">
      <c r="A89" s="72" t="s">
        <v>69</v>
      </c>
      <c r="B89" s="91">
        <f t="shared" si="12"/>
        <v>0</v>
      </c>
      <c r="C89" s="91">
        <f t="shared" si="12"/>
        <v>0</v>
      </c>
      <c r="D89" s="92">
        <f t="shared" si="12"/>
        <v>0</v>
      </c>
      <c r="E89" s="32" t="e">
        <f t="shared" si="10"/>
        <v>#DIV/0!</v>
      </c>
      <c r="F89" s="88">
        <v>0</v>
      </c>
      <c r="G89" s="88">
        <v>0</v>
      </c>
      <c r="H89" s="88">
        <v>0</v>
      </c>
      <c r="I89" s="32" t="e">
        <f t="shared" si="11"/>
        <v>#DIV/0!</v>
      </c>
      <c r="J89" s="88">
        <v>0</v>
      </c>
      <c r="K89" s="88">
        <v>0</v>
      </c>
      <c r="L89" s="88">
        <v>0</v>
      </c>
      <c r="M89" s="30" t="e">
        <f t="shared" si="9"/>
        <v>#DIV/0!</v>
      </c>
      <c r="N89" s="76"/>
      <c r="O89" s="76"/>
      <c r="P89" s="76"/>
      <c r="Q89" s="77"/>
      <c r="R89" s="76"/>
      <c r="S89" s="76"/>
      <c r="T89" s="76"/>
      <c r="U89" s="77"/>
      <c r="V89" s="76"/>
      <c r="W89" s="76"/>
      <c r="X89" s="76"/>
      <c r="Y89" s="77"/>
      <c r="Z89" s="76"/>
      <c r="AA89" s="76"/>
      <c r="AB89" s="76"/>
      <c r="AC89" s="77"/>
      <c r="AD89" s="76"/>
      <c r="AE89" s="76"/>
      <c r="AF89" s="76"/>
      <c r="AG89" s="77"/>
      <c r="AH89" s="76"/>
      <c r="AI89" s="76"/>
      <c r="AJ89" s="76"/>
      <c r="AK89" s="77"/>
      <c r="AL89" s="76"/>
      <c r="AM89" s="76"/>
      <c r="AN89" s="76"/>
      <c r="AO89" s="77"/>
      <c r="AP89" s="76"/>
      <c r="AQ89" s="76"/>
      <c r="AR89" s="76"/>
      <c r="AS89" s="76"/>
      <c r="AT89" s="77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  <c r="DY89" s="76"/>
      <c r="DZ89" s="76"/>
      <c r="EA89" s="76"/>
      <c r="EB89" s="76"/>
      <c r="EC89" s="76"/>
      <c r="ED89" s="76"/>
      <c r="EE89" s="76"/>
      <c r="EF89" s="76"/>
      <c r="EG89" s="76"/>
      <c r="EH89" s="76"/>
      <c r="EI89" s="76"/>
      <c r="EJ89" s="76"/>
      <c r="EK89" s="76"/>
      <c r="EL89" s="76"/>
      <c r="EM89" s="76"/>
      <c r="EN89" s="76"/>
      <c r="EO89" s="76"/>
      <c r="EP89" s="76"/>
      <c r="EQ89" s="76"/>
      <c r="ER89" s="76"/>
      <c r="ES89" s="76"/>
      <c r="ET89" s="76"/>
      <c r="EU89" s="76"/>
      <c r="EV89" s="76"/>
      <c r="EW89" s="76"/>
      <c r="EX89" s="76"/>
      <c r="EY89" s="76"/>
      <c r="EZ89" s="76"/>
      <c r="FA89" s="76"/>
      <c r="FB89" s="76"/>
      <c r="FC89" s="76"/>
      <c r="FD89" s="76"/>
      <c r="FE89" s="76"/>
      <c r="FF89" s="76"/>
      <c r="FG89" s="76"/>
    </row>
    <row r="90" spans="1:163" s="78" customFormat="1" ht="30.75">
      <c r="A90" s="72" t="s">
        <v>70</v>
      </c>
      <c r="B90" s="91">
        <f t="shared" si="12"/>
        <v>320</v>
      </c>
      <c r="C90" s="91">
        <f t="shared" si="12"/>
        <v>200</v>
      </c>
      <c r="D90" s="92">
        <f t="shared" si="12"/>
        <v>200</v>
      </c>
      <c r="E90" s="32">
        <f t="shared" si="10"/>
        <v>100</v>
      </c>
      <c r="F90" s="88">
        <v>320</v>
      </c>
      <c r="G90" s="88">
        <v>200</v>
      </c>
      <c r="H90" s="88">
        <v>200</v>
      </c>
      <c r="I90" s="32">
        <f t="shared" si="11"/>
        <v>100</v>
      </c>
      <c r="J90" s="88"/>
      <c r="K90" s="88"/>
      <c r="L90" s="88"/>
      <c r="M90" s="30" t="e">
        <f t="shared" si="9"/>
        <v>#DIV/0!</v>
      </c>
      <c r="N90" s="76"/>
      <c r="O90" s="76"/>
      <c r="P90" s="76"/>
      <c r="Q90" s="77"/>
      <c r="R90" s="76"/>
      <c r="S90" s="76"/>
      <c r="T90" s="76"/>
      <c r="U90" s="77"/>
      <c r="V90" s="76"/>
      <c r="W90" s="76"/>
      <c r="X90" s="76"/>
      <c r="Y90" s="77"/>
      <c r="Z90" s="76"/>
      <c r="AA90" s="76"/>
      <c r="AB90" s="76"/>
      <c r="AC90" s="77"/>
      <c r="AD90" s="76"/>
      <c r="AE90" s="76"/>
      <c r="AF90" s="76"/>
      <c r="AG90" s="77"/>
      <c r="AH90" s="76"/>
      <c r="AI90" s="76"/>
      <c r="AJ90" s="76"/>
      <c r="AK90" s="77"/>
      <c r="AL90" s="76"/>
      <c r="AM90" s="76"/>
      <c r="AN90" s="76"/>
      <c r="AO90" s="77"/>
      <c r="AP90" s="76"/>
      <c r="AQ90" s="76"/>
      <c r="AR90" s="76"/>
      <c r="AS90" s="76"/>
      <c r="AT90" s="77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  <c r="DY90" s="76"/>
      <c r="DZ90" s="76"/>
      <c r="EA90" s="76"/>
      <c r="EB90" s="76"/>
      <c r="EC90" s="76"/>
      <c r="ED90" s="76"/>
      <c r="EE90" s="76"/>
      <c r="EF90" s="76"/>
      <c r="EG90" s="76"/>
      <c r="EH90" s="76"/>
      <c r="EI90" s="76"/>
      <c r="EJ90" s="76"/>
      <c r="EK90" s="76"/>
      <c r="EL90" s="76"/>
      <c r="EM90" s="76"/>
      <c r="EN90" s="76"/>
      <c r="EO90" s="76"/>
      <c r="EP90" s="76"/>
      <c r="EQ90" s="76"/>
      <c r="ER90" s="76"/>
      <c r="ES90" s="76"/>
      <c r="ET90" s="76"/>
      <c r="EU90" s="76"/>
      <c r="EV90" s="76"/>
      <c r="EW90" s="76"/>
      <c r="EX90" s="76"/>
      <c r="EY90" s="76"/>
      <c r="EZ90" s="76"/>
      <c r="FA90" s="76"/>
      <c r="FB90" s="76"/>
      <c r="FC90" s="76"/>
      <c r="FD90" s="76"/>
      <c r="FE90" s="76"/>
      <c r="FF90" s="76"/>
      <c r="FG90" s="76"/>
    </row>
    <row r="91" spans="1:163" s="70" customFormat="1" ht="15">
      <c r="A91" s="79" t="s">
        <v>96</v>
      </c>
      <c r="B91" s="69">
        <f>SUM(B92:B93)</f>
        <v>57003.111999999994</v>
      </c>
      <c r="C91" s="69">
        <f>SUM(C92:C93)</f>
        <v>27034.085</v>
      </c>
      <c r="D91" s="69">
        <f>SUM(D92:D93)</f>
        <v>20909.506</v>
      </c>
      <c r="E91" s="59">
        <f t="shared" si="10"/>
        <v>77.34497394677867</v>
      </c>
      <c r="F91" s="89">
        <f>F92+F93</f>
        <v>57003.111000000004</v>
      </c>
      <c r="G91" s="89">
        <f>G92+G93</f>
        <v>27034.085</v>
      </c>
      <c r="H91" s="89">
        <f>H92+H93</f>
        <v>25776.063000000002</v>
      </c>
      <c r="I91" s="32">
        <f t="shared" si="11"/>
        <v>95.34653382942312</v>
      </c>
      <c r="J91" s="89">
        <f>J92+J93</f>
        <v>25966.714</v>
      </c>
      <c r="K91" s="89">
        <f>K92+K93</f>
        <v>6760.4</v>
      </c>
      <c r="L91" s="89">
        <f>L92+L93</f>
        <v>1893.844</v>
      </c>
      <c r="M91" s="30">
        <f t="shared" si="9"/>
        <v>28.013786166499028</v>
      </c>
      <c r="N91" s="16"/>
      <c r="O91" s="16"/>
      <c r="P91" s="16"/>
      <c r="Q91" s="15"/>
      <c r="R91" s="16"/>
      <c r="S91" s="16"/>
      <c r="T91" s="16"/>
      <c r="U91" s="15"/>
      <c r="V91" s="16"/>
      <c r="W91" s="16"/>
      <c r="X91" s="16"/>
      <c r="Y91" s="15"/>
      <c r="Z91" s="16"/>
      <c r="AA91" s="16"/>
      <c r="AB91" s="16"/>
      <c r="AC91" s="15"/>
      <c r="AD91" s="16"/>
      <c r="AE91" s="16"/>
      <c r="AF91" s="16"/>
      <c r="AG91" s="15"/>
      <c r="AH91" s="16"/>
      <c r="AI91" s="16"/>
      <c r="AJ91" s="16"/>
      <c r="AK91" s="15"/>
      <c r="AL91" s="16"/>
      <c r="AM91" s="16"/>
      <c r="AN91" s="16"/>
      <c r="AO91" s="15"/>
      <c r="AP91" s="16"/>
      <c r="AQ91" s="16"/>
      <c r="AR91" s="16"/>
      <c r="AS91" s="16"/>
      <c r="AT91" s="15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</row>
    <row r="92" spans="1:46" ht="15">
      <c r="A92" s="72" t="s">
        <v>71</v>
      </c>
      <c r="B92" s="91">
        <f>F92+J92-J92</f>
        <v>10167.497</v>
      </c>
      <c r="C92" s="91">
        <f>G92+K92-K92</f>
        <v>9941.264</v>
      </c>
      <c r="D92" s="91">
        <v>8407.829</v>
      </c>
      <c r="E92" s="32">
        <f t="shared" si="10"/>
        <v>84.57505001376083</v>
      </c>
      <c r="F92" s="88">
        <v>10167.497</v>
      </c>
      <c r="G92" s="88">
        <v>9941.264</v>
      </c>
      <c r="H92" s="88">
        <v>8807.829</v>
      </c>
      <c r="I92" s="32">
        <f t="shared" si="11"/>
        <v>88.59868322579504</v>
      </c>
      <c r="J92" s="88">
        <v>400</v>
      </c>
      <c r="K92" s="88">
        <v>400</v>
      </c>
      <c r="L92" s="88">
        <v>0</v>
      </c>
      <c r="M92" s="30">
        <f t="shared" si="9"/>
        <v>0</v>
      </c>
      <c r="N92" s="5"/>
      <c r="O92" s="5"/>
      <c r="P92" s="5"/>
      <c r="Q92" s="26"/>
      <c r="R92" s="5"/>
      <c r="S92" s="5"/>
      <c r="T92" s="5"/>
      <c r="U92" s="26"/>
      <c r="V92" s="5"/>
      <c r="W92" s="5"/>
      <c r="X92" s="5"/>
      <c r="Y92" s="26"/>
      <c r="Z92" s="5"/>
      <c r="AA92" s="5"/>
      <c r="AB92" s="5"/>
      <c r="AC92" s="26"/>
      <c r="AD92" s="5"/>
      <c r="AE92" s="5"/>
      <c r="AF92" s="5"/>
      <c r="AG92" s="26"/>
      <c r="AH92" s="5"/>
      <c r="AI92" s="5"/>
      <c r="AJ92" s="5"/>
      <c r="AK92" s="26"/>
      <c r="AL92" s="5"/>
      <c r="AM92" s="5"/>
      <c r="AN92" s="5"/>
      <c r="AO92" s="26"/>
      <c r="AP92" s="5"/>
      <c r="AQ92" s="5"/>
      <c r="AR92" s="5"/>
      <c r="AS92" s="5"/>
      <c r="AT92" s="26"/>
    </row>
    <row r="93" spans="1:46" ht="15">
      <c r="A93" s="72" t="s">
        <v>72</v>
      </c>
      <c r="B93" s="87">
        <v>46835.615</v>
      </c>
      <c r="C93" s="87">
        <v>17092.821</v>
      </c>
      <c r="D93" s="88">
        <v>12501.677</v>
      </c>
      <c r="E93" s="32">
        <f t="shared" si="10"/>
        <v>73.13992816048328</v>
      </c>
      <c r="F93" s="87">
        <v>46835.614</v>
      </c>
      <c r="G93" s="87">
        <v>17092.821</v>
      </c>
      <c r="H93" s="88">
        <v>16968.234</v>
      </c>
      <c r="I93" s="32">
        <f t="shared" si="11"/>
        <v>99.27111504882664</v>
      </c>
      <c r="J93" s="87">
        <v>25566.714</v>
      </c>
      <c r="K93" s="87">
        <v>6360.4</v>
      </c>
      <c r="L93" s="88">
        <v>1893.844</v>
      </c>
      <c r="M93" s="30">
        <f t="shared" si="9"/>
        <v>29.775548707628452</v>
      </c>
      <c r="N93" s="5"/>
      <c r="O93" s="5"/>
      <c r="P93" s="5"/>
      <c r="Q93" s="26"/>
      <c r="R93" s="5"/>
      <c r="S93" s="5"/>
      <c r="T93" s="5"/>
      <c r="U93" s="26"/>
      <c r="V93" s="5"/>
      <c r="W93" s="5"/>
      <c r="X93" s="5"/>
      <c r="Y93" s="26"/>
      <c r="Z93" s="5"/>
      <c r="AA93" s="5"/>
      <c r="AB93" s="5"/>
      <c r="AC93" s="26"/>
      <c r="AD93" s="5"/>
      <c r="AE93" s="5"/>
      <c r="AF93" s="5"/>
      <c r="AG93" s="26"/>
      <c r="AH93" s="5"/>
      <c r="AI93" s="5"/>
      <c r="AJ93" s="5"/>
      <c r="AK93" s="26"/>
      <c r="AL93" s="5"/>
      <c r="AM93" s="5"/>
      <c r="AN93" s="5"/>
      <c r="AO93" s="26"/>
      <c r="AP93" s="5"/>
      <c r="AQ93" s="5"/>
      <c r="AR93" s="5"/>
      <c r="AS93" s="5"/>
      <c r="AT93" s="26"/>
    </row>
    <row r="94" spans="1:46" ht="30.75">
      <c r="A94" s="79" t="s">
        <v>97</v>
      </c>
      <c r="B94" s="69">
        <f>SUM(B95:B97)</f>
        <v>6486.5509999999995</v>
      </c>
      <c r="C94" s="69">
        <f>SUM(C95:C97)</f>
        <v>3349.893</v>
      </c>
      <c r="D94" s="69">
        <f>SUM(D95:D97)</f>
        <v>3282.578</v>
      </c>
      <c r="E94" s="59">
        <f t="shared" si="10"/>
        <v>97.9905328319442</v>
      </c>
      <c r="F94" s="89">
        <f>SUM(F95)+F96+F97</f>
        <v>6297.251</v>
      </c>
      <c r="G94" s="89">
        <f>SUM(G95)+G96+G97</f>
        <v>3314.459</v>
      </c>
      <c r="H94" s="89">
        <f>SUM(H95)+H96+H97</f>
        <v>3247.144</v>
      </c>
      <c r="I94" s="32">
        <f t="shared" si="11"/>
        <v>97.96905015267951</v>
      </c>
      <c r="J94" s="90">
        <f>J95+J96</f>
        <v>689.3</v>
      </c>
      <c r="K94" s="90">
        <f>K95+K96</f>
        <v>35.434</v>
      </c>
      <c r="L94" s="90">
        <f>L95+L96</f>
        <v>35.434</v>
      </c>
      <c r="M94" s="30">
        <f t="shared" si="9"/>
        <v>100</v>
      </c>
      <c r="N94" s="5"/>
      <c r="O94" s="5"/>
      <c r="P94" s="5"/>
      <c r="Q94" s="26"/>
      <c r="R94" s="5"/>
      <c r="S94" s="5"/>
      <c r="T94" s="5"/>
      <c r="U94" s="26"/>
      <c r="V94" s="5"/>
      <c r="W94" s="5"/>
      <c r="X94" s="5"/>
      <c r="Y94" s="26"/>
      <c r="Z94" s="5"/>
      <c r="AA94" s="5"/>
      <c r="AB94" s="5"/>
      <c r="AC94" s="26"/>
      <c r="AD94" s="5"/>
      <c r="AE94" s="5"/>
      <c r="AF94" s="5"/>
      <c r="AG94" s="26"/>
      <c r="AH94" s="5"/>
      <c r="AI94" s="5"/>
      <c r="AJ94" s="5"/>
      <c r="AK94" s="26"/>
      <c r="AL94" s="5"/>
      <c r="AM94" s="5"/>
      <c r="AN94" s="5"/>
      <c r="AO94" s="26"/>
      <c r="AP94" s="5"/>
      <c r="AQ94" s="5"/>
      <c r="AR94" s="5"/>
      <c r="AS94" s="5"/>
      <c r="AT94" s="26"/>
    </row>
    <row r="95" spans="1:46" ht="15">
      <c r="A95" s="72" t="s">
        <v>73</v>
      </c>
      <c r="B95" s="91">
        <v>6375.181</v>
      </c>
      <c r="C95" s="91">
        <f aca="true" t="shared" si="13" ref="B95:D97">G95+K95</f>
        <v>3238.523</v>
      </c>
      <c r="D95" s="91">
        <f t="shared" si="13"/>
        <v>3171.208</v>
      </c>
      <c r="E95" s="32">
        <f t="shared" si="10"/>
        <v>97.92142899710763</v>
      </c>
      <c r="F95" s="88">
        <v>6185.881</v>
      </c>
      <c r="G95" s="88">
        <v>3203.089</v>
      </c>
      <c r="H95" s="88">
        <v>3135.774</v>
      </c>
      <c r="I95" s="32">
        <f t="shared" si="11"/>
        <v>97.89843491704414</v>
      </c>
      <c r="J95" s="87">
        <v>689.3</v>
      </c>
      <c r="K95" s="87">
        <v>35.434</v>
      </c>
      <c r="L95" s="87">
        <v>35.434</v>
      </c>
      <c r="M95" s="30">
        <f t="shared" si="9"/>
        <v>100</v>
      </c>
      <c r="N95" s="5"/>
      <c r="O95" s="5"/>
      <c r="P95" s="5"/>
      <c r="Q95" s="26"/>
      <c r="R95" s="5"/>
      <c r="S95" s="5"/>
      <c r="T95" s="5"/>
      <c r="U95" s="26"/>
      <c r="V95" s="5"/>
      <c r="W95" s="5"/>
      <c r="X95" s="5"/>
      <c r="Y95" s="26"/>
      <c r="Z95" s="5"/>
      <c r="AA95" s="5"/>
      <c r="AB95" s="5"/>
      <c r="AC95" s="26"/>
      <c r="AD95" s="5"/>
      <c r="AE95" s="5"/>
      <c r="AF95" s="5"/>
      <c r="AG95" s="26"/>
      <c r="AH95" s="5"/>
      <c r="AI95" s="5"/>
      <c r="AJ95" s="5"/>
      <c r="AK95" s="26"/>
      <c r="AL95" s="5"/>
      <c r="AM95" s="5"/>
      <c r="AN95" s="5"/>
      <c r="AO95" s="26"/>
      <c r="AP95" s="5"/>
      <c r="AQ95" s="5"/>
      <c r="AR95" s="5"/>
      <c r="AS95" s="5"/>
      <c r="AT95" s="26"/>
    </row>
    <row r="96" spans="1:46" ht="15">
      <c r="A96" s="72" t="s">
        <v>80</v>
      </c>
      <c r="B96" s="91">
        <f t="shared" si="13"/>
        <v>0</v>
      </c>
      <c r="C96" s="91">
        <f t="shared" si="13"/>
        <v>0</v>
      </c>
      <c r="D96" s="92">
        <f t="shared" si="13"/>
        <v>0</v>
      </c>
      <c r="E96" s="32" t="e">
        <f t="shared" si="10"/>
        <v>#DIV/0!</v>
      </c>
      <c r="F96" s="88">
        <v>0</v>
      </c>
      <c r="G96" s="88">
        <v>0</v>
      </c>
      <c r="H96" s="88">
        <v>0</v>
      </c>
      <c r="I96" s="32" t="e">
        <f t="shared" si="11"/>
        <v>#DIV/0!</v>
      </c>
      <c r="J96" s="87">
        <v>0</v>
      </c>
      <c r="K96" s="87">
        <v>0</v>
      </c>
      <c r="L96" s="87">
        <v>0</v>
      </c>
      <c r="M96" s="30" t="e">
        <f t="shared" si="9"/>
        <v>#DIV/0!</v>
      </c>
      <c r="N96" s="5"/>
      <c r="O96" s="5"/>
      <c r="P96" s="5"/>
      <c r="Q96" s="26"/>
      <c r="R96" s="5"/>
      <c r="S96" s="5"/>
      <c r="T96" s="5"/>
      <c r="U96" s="26"/>
      <c r="V96" s="5"/>
      <c r="W96" s="5"/>
      <c r="X96" s="5"/>
      <c r="Y96" s="26"/>
      <c r="Z96" s="5"/>
      <c r="AA96" s="5"/>
      <c r="AB96" s="5"/>
      <c r="AC96" s="26"/>
      <c r="AD96" s="5"/>
      <c r="AE96" s="5"/>
      <c r="AF96" s="5"/>
      <c r="AG96" s="26"/>
      <c r="AH96" s="5"/>
      <c r="AI96" s="5"/>
      <c r="AJ96" s="5"/>
      <c r="AK96" s="26"/>
      <c r="AL96" s="5"/>
      <c r="AM96" s="5"/>
      <c r="AN96" s="5"/>
      <c r="AO96" s="26"/>
      <c r="AP96" s="5"/>
      <c r="AQ96" s="5"/>
      <c r="AR96" s="5"/>
      <c r="AS96" s="5"/>
      <c r="AT96" s="26"/>
    </row>
    <row r="97" spans="1:46" ht="15">
      <c r="A97" s="72" t="s">
        <v>88</v>
      </c>
      <c r="B97" s="91">
        <f t="shared" si="13"/>
        <v>111.37</v>
      </c>
      <c r="C97" s="91">
        <f t="shared" si="13"/>
        <v>111.37</v>
      </c>
      <c r="D97" s="91">
        <f t="shared" si="13"/>
        <v>111.37</v>
      </c>
      <c r="E97" s="32"/>
      <c r="F97" s="88">
        <v>111.37</v>
      </c>
      <c r="G97" s="88">
        <v>111.37</v>
      </c>
      <c r="H97" s="88">
        <v>111.37</v>
      </c>
      <c r="I97" s="32">
        <f t="shared" si="11"/>
        <v>100</v>
      </c>
      <c r="J97" s="87">
        <v>0</v>
      </c>
      <c r="K97" s="87">
        <v>0</v>
      </c>
      <c r="L97" s="87">
        <v>0</v>
      </c>
      <c r="M97" s="30"/>
      <c r="N97" s="5"/>
      <c r="O97" s="5"/>
      <c r="P97" s="5"/>
      <c r="Q97" s="26"/>
      <c r="R97" s="5"/>
      <c r="S97" s="5"/>
      <c r="T97" s="5"/>
      <c r="U97" s="26"/>
      <c r="V97" s="5"/>
      <c r="W97" s="5"/>
      <c r="X97" s="5"/>
      <c r="Y97" s="26"/>
      <c r="Z97" s="5"/>
      <c r="AA97" s="5"/>
      <c r="AB97" s="5"/>
      <c r="AC97" s="26"/>
      <c r="AD97" s="5"/>
      <c r="AE97" s="5"/>
      <c r="AF97" s="5"/>
      <c r="AG97" s="26"/>
      <c r="AH97" s="5"/>
      <c r="AI97" s="5"/>
      <c r="AJ97" s="5"/>
      <c r="AK97" s="26"/>
      <c r="AL97" s="5"/>
      <c r="AM97" s="5"/>
      <c r="AN97" s="5"/>
      <c r="AO97" s="26"/>
      <c r="AP97" s="5"/>
      <c r="AQ97" s="5"/>
      <c r="AR97" s="5"/>
      <c r="AS97" s="5"/>
      <c r="AT97" s="26"/>
    </row>
    <row r="98" spans="1:163" s="70" customFormat="1" ht="61.5">
      <c r="A98" s="79" t="s">
        <v>98</v>
      </c>
      <c r="B98" s="69">
        <f>SUM(B99:B100)</f>
        <v>0</v>
      </c>
      <c r="C98" s="69">
        <f>SUM(C99:C100)</f>
        <v>0</v>
      </c>
      <c r="D98" s="69">
        <f>SUM(D99:D100)</f>
        <v>0</v>
      </c>
      <c r="E98" s="59" t="e">
        <f t="shared" si="10"/>
        <v>#DIV/0!</v>
      </c>
      <c r="F98" s="89">
        <f>F99+F100</f>
        <v>34317.751</v>
      </c>
      <c r="G98" s="89">
        <f>G99+G100</f>
        <v>18804.429</v>
      </c>
      <c r="H98" s="89">
        <f>H99+H100</f>
        <v>18804.429</v>
      </c>
      <c r="I98" s="32">
        <f t="shared" si="11"/>
        <v>100</v>
      </c>
      <c r="J98" s="89">
        <f>J99+J100</f>
        <v>100</v>
      </c>
      <c r="K98" s="89">
        <f>K99+K100</f>
        <v>100</v>
      </c>
      <c r="L98" s="89">
        <f>L99+L100</f>
        <v>100</v>
      </c>
      <c r="M98" s="30">
        <f t="shared" si="9"/>
        <v>100</v>
      </c>
      <c r="N98" s="16"/>
      <c r="O98" s="16"/>
      <c r="P98" s="16"/>
      <c r="Q98" s="15"/>
      <c r="R98" s="16"/>
      <c r="S98" s="16"/>
      <c r="T98" s="16"/>
      <c r="U98" s="15"/>
      <c r="V98" s="16"/>
      <c r="W98" s="16"/>
      <c r="X98" s="16"/>
      <c r="Y98" s="15"/>
      <c r="Z98" s="16"/>
      <c r="AA98" s="16"/>
      <c r="AB98" s="16"/>
      <c r="AC98" s="15"/>
      <c r="AD98" s="16"/>
      <c r="AE98" s="16"/>
      <c r="AF98" s="16"/>
      <c r="AG98" s="15"/>
      <c r="AH98" s="16"/>
      <c r="AI98" s="16"/>
      <c r="AJ98" s="16"/>
      <c r="AK98" s="15"/>
      <c r="AL98" s="16"/>
      <c r="AM98" s="16"/>
      <c r="AN98" s="16"/>
      <c r="AO98" s="15"/>
      <c r="AP98" s="16"/>
      <c r="AQ98" s="16"/>
      <c r="AR98" s="16"/>
      <c r="AS98" s="16"/>
      <c r="AT98" s="15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</row>
    <row r="99" spans="1:46" ht="71.25" customHeight="1">
      <c r="A99" s="72" t="s">
        <v>74</v>
      </c>
      <c r="B99" s="91">
        <v>0</v>
      </c>
      <c r="C99" s="91">
        <v>0</v>
      </c>
      <c r="D99" s="92">
        <v>0</v>
      </c>
      <c r="E99" s="32" t="e">
        <f t="shared" si="10"/>
        <v>#DIV/0!</v>
      </c>
      <c r="F99" s="87">
        <v>31938.854</v>
      </c>
      <c r="G99" s="87">
        <v>18245.981</v>
      </c>
      <c r="H99" s="87">
        <v>18245.981</v>
      </c>
      <c r="I99" s="32">
        <f t="shared" si="11"/>
        <v>100</v>
      </c>
      <c r="J99" s="88">
        <v>0</v>
      </c>
      <c r="K99" s="88">
        <v>0</v>
      </c>
      <c r="L99" s="88">
        <v>0</v>
      </c>
      <c r="M99" s="30" t="e">
        <f t="shared" si="9"/>
        <v>#DIV/0!</v>
      </c>
      <c r="N99" s="5"/>
      <c r="O99" s="5"/>
      <c r="P99" s="5"/>
      <c r="Q99" s="26"/>
      <c r="R99" s="5"/>
      <c r="S99" s="5"/>
      <c r="T99" s="5"/>
      <c r="U99" s="26"/>
      <c r="V99" s="5"/>
      <c r="W99" s="5"/>
      <c r="X99" s="5"/>
      <c r="Y99" s="26"/>
      <c r="Z99" s="5"/>
      <c r="AA99" s="5"/>
      <c r="AB99" s="5"/>
      <c r="AC99" s="26"/>
      <c r="AD99" s="5"/>
      <c r="AE99" s="5"/>
      <c r="AF99" s="5"/>
      <c r="AG99" s="26"/>
      <c r="AH99" s="5"/>
      <c r="AI99" s="5"/>
      <c r="AJ99" s="5"/>
      <c r="AK99" s="26"/>
      <c r="AL99" s="5"/>
      <c r="AM99" s="5"/>
      <c r="AN99" s="5"/>
      <c r="AO99" s="26"/>
      <c r="AP99" s="5"/>
      <c r="AQ99" s="5"/>
      <c r="AR99" s="5"/>
      <c r="AS99" s="5"/>
      <c r="AT99" s="26"/>
    </row>
    <row r="100" spans="1:46" ht="36.75" customHeight="1">
      <c r="A100" s="72" t="s">
        <v>75</v>
      </c>
      <c r="B100" s="91">
        <v>0</v>
      </c>
      <c r="C100" s="91">
        <v>0</v>
      </c>
      <c r="D100" s="92">
        <v>0</v>
      </c>
      <c r="E100" s="32" t="e">
        <f t="shared" si="10"/>
        <v>#DIV/0!</v>
      </c>
      <c r="F100" s="87">
        <v>2378.897</v>
      </c>
      <c r="G100" s="87">
        <v>558.448</v>
      </c>
      <c r="H100" s="87">
        <v>558.448</v>
      </c>
      <c r="I100" s="32">
        <f t="shared" si="11"/>
        <v>100</v>
      </c>
      <c r="J100" s="88">
        <v>100</v>
      </c>
      <c r="K100" s="88">
        <v>100</v>
      </c>
      <c r="L100" s="88">
        <v>100</v>
      </c>
      <c r="M100" s="30">
        <f>L100/K100*100</f>
        <v>100</v>
      </c>
      <c r="N100" s="5"/>
      <c r="O100" s="5"/>
      <c r="P100" s="5"/>
      <c r="Q100" s="26"/>
      <c r="R100" s="5"/>
      <c r="S100" s="5"/>
      <c r="T100" s="5"/>
      <c r="U100" s="26"/>
      <c r="V100" s="5"/>
      <c r="W100" s="5"/>
      <c r="X100" s="5"/>
      <c r="Y100" s="26"/>
      <c r="Z100" s="5"/>
      <c r="AA100" s="5"/>
      <c r="AB100" s="5"/>
      <c r="AC100" s="26"/>
      <c r="AD100" s="5"/>
      <c r="AE100" s="5"/>
      <c r="AF100" s="5"/>
      <c r="AG100" s="26"/>
      <c r="AH100" s="5"/>
      <c r="AI100" s="5"/>
      <c r="AJ100" s="5"/>
      <c r="AK100" s="26"/>
      <c r="AL100" s="5"/>
      <c r="AM100" s="5"/>
      <c r="AN100" s="5"/>
      <c r="AO100" s="26"/>
      <c r="AP100" s="5"/>
      <c r="AQ100" s="5"/>
      <c r="AR100" s="5"/>
      <c r="AS100" s="5"/>
      <c r="AT100" s="26"/>
    </row>
    <row r="101" spans="1:163" s="70" customFormat="1" ht="15">
      <c r="A101" s="68" t="s">
        <v>76</v>
      </c>
      <c r="B101" s="69">
        <f>B94+B98+B91+B86+B82+B76+B66+B71+B62+B59+B50</f>
        <v>756935.5890000002</v>
      </c>
      <c r="C101" s="69">
        <f>C94+C98+C91+C86+C82+C76+C66+C71+C62+C59+C50</f>
        <v>354777.354</v>
      </c>
      <c r="D101" s="69">
        <f>D94+D98+D91+D86+D82+D76+D66+D71+D62+D59+D50</f>
        <v>331738.47299999994</v>
      </c>
      <c r="E101" s="59">
        <f t="shared" si="10"/>
        <v>93.50610157603238</v>
      </c>
      <c r="F101" s="89">
        <f>F98+F91+F86+F82+F76+F71+F66+F62+F59+F50+F94</f>
        <v>735328.1920000002</v>
      </c>
      <c r="G101" s="69">
        <f>G98+G91+G86+G82+G76+G71+G66+G62+G59+G50+G94</f>
        <v>349293.60199999984</v>
      </c>
      <c r="H101" s="69">
        <f>H98+H91+H86+H82+H76+H71+H66+H62+H59+H50+H94</f>
        <v>341120.3679999999</v>
      </c>
      <c r="I101" s="32">
        <f t="shared" si="11"/>
        <v>97.66006764704498</v>
      </c>
      <c r="J101" s="89">
        <f>J98+J91+J86+J82+J76+J71+J66+J62+J59+J50+J94</f>
        <v>182780.32599999997</v>
      </c>
      <c r="K101" s="89">
        <f>K98+K91+K86+K82+K76+K71+K66+K62+K59+K50+K94</f>
        <v>52672.16799999999</v>
      </c>
      <c r="L101" s="89">
        <f>L98+L91+L86+L82+L76+L71+L66+L62+L59+L50+L94</f>
        <v>37621.714</v>
      </c>
      <c r="M101" s="30">
        <f t="shared" si="9"/>
        <v>71.42617330655538</v>
      </c>
      <c r="N101" s="16"/>
      <c r="O101" s="16"/>
      <c r="P101" s="16"/>
      <c r="Q101" s="15"/>
      <c r="R101" s="16"/>
      <c r="S101" s="16"/>
      <c r="T101" s="16"/>
      <c r="U101" s="15"/>
      <c r="V101" s="16"/>
      <c r="W101" s="16"/>
      <c r="X101" s="16"/>
      <c r="Y101" s="15"/>
      <c r="Z101" s="16"/>
      <c r="AA101" s="16"/>
      <c r="AB101" s="16"/>
      <c r="AC101" s="15"/>
      <c r="AD101" s="16"/>
      <c r="AE101" s="16"/>
      <c r="AF101" s="16"/>
      <c r="AG101" s="15"/>
      <c r="AH101" s="16"/>
      <c r="AI101" s="16"/>
      <c r="AJ101" s="16"/>
      <c r="AK101" s="15"/>
      <c r="AL101" s="16"/>
      <c r="AM101" s="16"/>
      <c r="AN101" s="16"/>
      <c r="AO101" s="15"/>
      <c r="AP101" s="16"/>
      <c r="AQ101" s="16"/>
      <c r="AR101" s="16"/>
      <c r="AS101" s="16"/>
      <c r="AT101" s="15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</row>
    <row r="102" spans="1:46" ht="15">
      <c r="A102" s="67" t="s">
        <v>77</v>
      </c>
      <c r="B102" s="69">
        <f>B42-B49</f>
        <v>-28969.244999999995</v>
      </c>
      <c r="C102" s="69">
        <f>C42-C49</f>
        <v>-23614.532999999938</v>
      </c>
      <c r="D102" s="69">
        <f>D42-D49</f>
        <v>1996.844000000041</v>
      </c>
      <c r="E102" s="69"/>
      <c r="F102" s="69">
        <f>F42-F49</f>
        <v>-25088.706000000122</v>
      </c>
      <c r="G102" s="69">
        <f>G42-G49</f>
        <v>-20368.119999999995</v>
      </c>
      <c r="H102" s="69">
        <f>H42-H49</f>
        <v>-11269.285999999964</v>
      </c>
      <c r="I102" s="32"/>
      <c r="J102" s="69">
        <f>J42-J49</f>
        <v>-3880.5389999999607</v>
      </c>
      <c r="K102" s="69">
        <f>K42-K49</f>
        <v>-3246.4130000000077</v>
      </c>
      <c r="L102" s="69">
        <f>L42-L49</f>
        <v>13266.131000000001</v>
      </c>
      <c r="M102" s="30"/>
      <c r="N102" s="5"/>
      <c r="O102" s="5"/>
      <c r="P102" s="5"/>
      <c r="Q102" s="26"/>
      <c r="R102" s="5"/>
      <c r="S102" s="5"/>
      <c r="T102" s="5"/>
      <c r="U102" s="26"/>
      <c r="V102" s="5"/>
      <c r="W102" s="5"/>
      <c r="X102" s="5"/>
      <c r="Y102" s="26"/>
      <c r="Z102" s="5"/>
      <c r="AA102" s="5"/>
      <c r="AB102" s="5"/>
      <c r="AC102" s="26"/>
      <c r="AD102" s="5"/>
      <c r="AE102" s="5"/>
      <c r="AF102" s="5"/>
      <c r="AG102" s="26"/>
      <c r="AH102" s="5"/>
      <c r="AI102" s="5"/>
      <c r="AJ102" s="5"/>
      <c r="AK102" s="26"/>
      <c r="AL102" s="5"/>
      <c r="AM102" s="5"/>
      <c r="AN102" s="5"/>
      <c r="AO102" s="26"/>
      <c r="AP102" s="5"/>
      <c r="AQ102" s="5"/>
      <c r="AR102" s="5"/>
      <c r="AS102" s="5"/>
      <c r="AT102" s="26"/>
    </row>
    <row r="103" spans="1:46" ht="12.75">
      <c r="A103" s="5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5"/>
      <c r="O103" s="5"/>
      <c r="P103" s="5"/>
      <c r="Q103" s="26"/>
      <c r="R103" s="5"/>
      <c r="S103" s="5"/>
      <c r="T103" s="5"/>
      <c r="U103" s="26"/>
      <c r="V103" s="5"/>
      <c r="W103" s="5"/>
      <c r="X103" s="5"/>
      <c r="Y103" s="26"/>
      <c r="Z103" s="5"/>
      <c r="AA103" s="5"/>
      <c r="AB103" s="5"/>
      <c r="AC103" s="26"/>
      <c r="AD103" s="5"/>
      <c r="AE103" s="5"/>
      <c r="AF103" s="5"/>
      <c r="AG103" s="26"/>
      <c r="AH103" s="5"/>
      <c r="AI103" s="5"/>
      <c r="AJ103" s="5"/>
      <c r="AK103" s="26"/>
      <c r="AL103" s="5"/>
      <c r="AM103" s="5"/>
      <c r="AN103" s="5"/>
      <c r="AO103" s="26"/>
      <c r="AP103" s="5"/>
      <c r="AQ103" s="5"/>
      <c r="AR103" s="5"/>
      <c r="AS103" s="5"/>
      <c r="AT103" s="26"/>
    </row>
    <row r="105" spans="1:46" ht="15.75">
      <c r="A105" s="109" t="s">
        <v>101</v>
      </c>
      <c r="B105" s="109"/>
      <c r="C105" s="109"/>
      <c r="D105" s="109"/>
      <c r="E105" s="109"/>
      <c r="F105" s="109"/>
      <c r="G105" s="109"/>
      <c r="H105" s="80"/>
      <c r="I105" s="80"/>
      <c r="J105" s="80"/>
      <c r="K105" s="80"/>
      <c r="L105" s="80"/>
      <c r="M105" s="80"/>
      <c r="N105" s="5"/>
      <c r="O105" s="5"/>
      <c r="P105" s="5"/>
      <c r="Q105" s="26"/>
      <c r="R105" s="5"/>
      <c r="S105" s="5"/>
      <c r="T105" s="5"/>
      <c r="U105" s="26"/>
      <c r="V105" s="5"/>
      <c r="W105" s="5"/>
      <c r="X105" s="5"/>
      <c r="Y105" s="26"/>
      <c r="Z105" s="5"/>
      <c r="AA105" s="5"/>
      <c r="AB105" s="5"/>
      <c r="AC105" s="26"/>
      <c r="AD105" s="5"/>
      <c r="AE105" s="5"/>
      <c r="AF105" s="5"/>
      <c r="AG105" s="26"/>
      <c r="AH105" s="5"/>
      <c r="AI105" s="5"/>
      <c r="AJ105" s="5"/>
      <c r="AK105" s="26"/>
      <c r="AL105" s="5"/>
      <c r="AM105" s="5"/>
      <c r="AN105" s="5"/>
      <c r="AO105" s="26"/>
      <c r="AP105" s="5"/>
      <c r="AQ105" s="5"/>
      <c r="AR105" s="5"/>
      <c r="AS105" s="5"/>
      <c r="AT105" s="26"/>
    </row>
    <row r="106" spans="1:46" ht="12.75">
      <c r="A106" s="5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"/>
      <c r="O106" s="5"/>
      <c r="P106" s="5"/>
      <c r="Q106" s="26"/>
      <c r="R106" s="5"/>
      <c r="S106" s="5"/>
      <c r="T106" s="5"/>
      <c r="U106" s="26"/>
      <c r="V106" s="5"/>
      <c r="W106" s="5"/>
      <c r="X106" s="5"/>
      <c r="Y106" s="26"/>
      <c r="Z106" s="5"/>
      <c r="AA106" s="5"/>
      <c r="AB106" s="5"/>
      <c r="AC106" s="26"/>
      <c r="AD106" s="5"/>
      <c r="AE106" s="5"/>
      <c r="AF106" s="5"/>
      <c r="AG106" s="26"/>
      <c r="AH106" s="5"/>
      <c r="AI106" s="5"/>
      <c r="AJ106" s="5"/>
      <c r="AK106" s="26"/>
      <c r="AL106" s="5"/>
      <c r="AM106" s="5"/>
      <c r="AN106" s="5"/>
      <c r="AO106" s="26"/>
      <c r="AP106" s="5"/>
      <c r="AQ106" s="5"/>
      <c r="AR106" s="5"/>
      <c r="AS106" s="5"/>
      <c r="AT106" s="26"/>
    </row>
    <row r="107" spans="1:46" ht="12.75">
      <c r="A107" s="5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"/>
      <c r="O107" s="5"/>
      <c r="P107" s="5"/>
      <c r="Q107" s="26"/>
      <c r="R107" s="5"/>
      <c r="S107" s="5"/>
      <c r="T107" s="5"/>
      <c r="U107" s="26"/>
      <c r="V107" s="5"/>
      <c r="W107" s="5"/>
      <c r="X107" s="5"/>
      <c r="Y107" s="26"/>
      <c r="Z107" s="5"/>
      <c r="AA107" s="5"/>
      <c r="AB107" s="5"/>
      <c r="AC107" s="26"/>
      <c r="AD107" s="5"/>
      <c r="AE107" s="5"/>
      <c r="AF107" s="5"/>
      <c r="AG107" s="26"/>
      <c r="AH107" s="5"/>
      <c r="AI107" s="5"/>
      <c r="AJ107" s="5"/>
      <c r="AK107" s="26"/>
      <c r="AL107" s="5"/>
      <c r="AM107" s="5"/>
      <c r="AN107" s="5"/>
      <c r="AO107" s="26"/>
      <c r="AP107" s="5"/>
      <c r="AQ107" s="5"/>
      <c r="AR107" s="5"/>
      <c r="AS107" s="5"/>
      <c r="AT107" s="26"/>
    </row>
    <row r="108" spans="2:46" s="5" customFormat="1" ht="12.75"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Q108" s="26"/>
      <c r="U108" s="26"/>
      <c r="Y108" s="26"/>
      <c r="AC108" s="26"/>
      <c r="AG108" s="26"/>
      <c r="AK108" s="26"/>
      <c r="AO108" s="26"/>
      <c r="AT108" s="26"/>
    </row>
    <row r="109" spans="2:46" s="5" customFormat="1" ht="12.75"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Q109" s="26"/>
      <c r="U109" s="26"/>
      <c r="Y109" s="26"/>
      <c r="AC109" s="26"/>
      <c r="AG109" s="26"/>
      <c r="AK109" s="26"/>
      <c r="AO109" s="26"/>
      <c r="AT109" s="26"/>
    </row>
    <row r="110" spans="2:46" s="5" customFormat="1" ht="12.75"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Q110" s="26"/>
      <c r="U110" s="26"/>
      <c r="Y110" s="26"/>
      <c r="AC110" s="26"/>
      <c r="AG110" s="26"/>
      <c r="AK110" s="26"/>
      <c r="AO110" s="26"/>
      <c r="AT110" s="26"/>
    </row>
    <row r="111" spans="2:46" s="5" customFormat="1" ht="12.75"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Q111" s="26"/>
      <c r="U111" s="26"/>
      <c r="Y111" s="26"/>
      <c r="AC111" s="26"/>
      <c r="AG111" s="26"/>
      <c r="AK111" s="26"/>
      <c r="AO111" s="26"/>
      <c r="AT111" s="26"/>
    </row>
    <row r="112" spans="2:46" s="5" customFormat="1" ht="12.75"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Q112" s="26"/>
      <c r="U112" s="26"/>
      <c r="Y112" s="26"/>
      <c r="AC112" s="26"/>
      <c r="AG112" s="26"/>
      <c r="AK112" s="26"/>
      <c r="AO112" s="26"/>
      <c r="AT112" s="26"/>
    </row>
    <row r="113" spans="2:46" s="5" customFormat="1" ht="12.75"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Q113" s="26"/>
      <c r="U113" s="26"/>
      <c r="Y113" s="26"/>
      <c r="AC113" s="26"/>
      <c r="AG113" s="26"/>
      <c r="AK113" s="26"/>
      <c r="AO113" s="26"/>
      <c r="AT113" s="26"/>
    </row>
    <row r="114" spans="2:46" s="5" customFormat="1" ht="12.75"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Q114" s="26"/>
      <c r="U114" s="26"/>
      <c r="Y114" s="26"/>
      <c r="AC114" s="26"/>
      <c r="AG114" s="26"/>
      <c r="AK114" s="26"/>
      <c r="AO114" s="26"/>
      <c r="AT114" s="26"/>
    </row>
    <row r="115" spans="2:46" s="5" customFormat="1" ht="12.75"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Q115" s="26"/>
      <c r="U115" s="26"/>
      <c r="Y115" s="26"/>
      <c r="AC115" s="26"/>
      <c r="AG115" s="26"/>
      <c r="AK115" s="26"/>
      <c r="AO115" s="26"/>
      <c r="AT115" s="26"/>
    </row>
    <row r="116" spans="2:46" s="5" customFormat="1" ht="12.75"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Q116" s="26"/>
      <c r="U116" s="26"/>
      <c r="Y116" s="26"/>
      <c r="AC116" s="26"/>
      <c r="AG116" s="26"/>
      <c r="AK116" s="26"/>
      <c r="AO116" s="26"/>
      <c r="AT116" s="26"/>
    </row>
    <row r="117" spans="2:46" s="5" customFormat="1" ht="12.75"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Q117" s="26"/>
      <c r="U117" s="26"/>
      <c r="Y117" s="26"/>
      <c r="AC117" s="26"/>
      <c r="AG117" s="26"/>
      <c r="AK117" s="26"/>
      <c r="AO117" s="26"/>
      <c r="AT117" s="26"/>
    </row>
    <row r="118" spans="2:46" s="5" customFormat="1" ht="12.75"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Q118" s="26"/>
      <c r="U118" s="26"/>
      <c r="Y118" s="26"/>
      <c r="AC118" s="26"/>
      <c r="AG118" s="26"/>
      <c r="AK118" s="26"/>
      <c r="AO118" s="26"/>
      <c r="AT118" s="26"/>
    </row>
    <row r="119" spans="2:46" s="5" customFormat="1" ht="12.75"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Q119" s="26"/>
      <c r="U119" s="26"/>
      <c r="Y119" s="26"/>
      <c r="AC119" s="26"/>
      <c r="AG119" s="26"/>
      <c r="AK119" s="26"/>
      <c r="AO119" s="26"/>
      <c r="AT119" s="26"/>
    </row>
    <row r="120" spans="2:46" s="5" customFormat="1" ht="12.75"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Q120" s="26"/>
      <c r="U120" s="26"/>
      <c r="Y120" s="26"/>
      <c r="AC120" s="26"/>
      <c r="AG120" s="26"/>
      <c r="AK120" s="26"/>
      <c r="AO120" s="26"/>
      <c r="AT120" s="26"/>
    </row>
    <row r="121" spans="2:46" s="5" customFormat="1" ht="12.75"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Q121" s="26"/>
      <c r="U121" s="26"/>
      <c r="Y121" s="26"/>
      <c r="AC121" s="26"/>
      <c r="AG121" s="26"/>
      <c r="AK121" s="26"/>
      <c r="AO121" s="26"/>
      <c r="AT121" s="26"/>
    </row>
    <row r="122" spans="2:46" s="5" customFormat="1" ht="12.75"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Q122" s="26"/>
      <c r="U122" s="26"/>
      <c r="Y122" s="26"/>
      <c r="AC122" s="26"/>
      <c r="AG122" s="26"/>
      <c r="AK122" s="26"/>
      <c r="AO122" s="26"/>
      <c r="AT122" s="26"/>
    </row>
    <row r="123" spans="2:46" s="5" customFormat="1" ht="12.75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Q123" s="26"/>
      <c r="U123" s="26"/>
      <c r="Y123" s="26"/>
      <c r="AC123" s="26"/>
      <c r="AG123" s="26"/>
      <c r="AK123" s="26"/>
      <c r="AO123" s="26"/>
      <c r="AT123" s="26"/>
    </row>
    <row r="124" spans="2:46" s="5" customFormat="1" ht="12.75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Q124" s="26"/>
      <c r="U124" s="26"/>
      <c r="Y124" s="26"/>
      <c r="AC124" s="26"/>
      <c r="AG124" s="26"/>
      <c r="AK124" s="26"/>
      <c r="AO124" s="26"/>
      <c r="AT124" s="26"/>
    </row>
    <row r="125" spans="2:46" s="5" customFormat="1" ht="12.7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Q125" s="26"/>
      <c r="U125" s="26"/>
      <c r="Y125" s="26"/>
      <c r="AC125" s="26"/>
      <c r="AG125" s="26"/>
      <c r="AK125" s="26"/>
      <c r="AO125" s="26"/>
      <c r="AT125" s="26"/>
    </row>
    <row r="126" spans="2:46" s="5" customFormat="1" ht="12.7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Q126" s="26"/>
      <c r="U126" s="26"/>
      <c r="Y126" s="26"/>
      <c r="AC126" s="26"/>
      <c r="AG126" s="26"/>
      <c r="AK126" s="26"/>
      <c r="AO126" s="26"/>
      <c r="AT126" s="26"/>
    </row>
    <row r="127" spans="2:46" s="5" customFormat="1" ht="12.75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Q127" s="26"/>
      <c r="U127" s="26"/>
      <c r="Y127" s="26"/>
      <c r="AC127" s="26"/>
      <c r="AG127" s="26"/>
      <c r="AK127" s="26"/>
      <c r="AO127" s="26"/>
      <c r="AT127" s="26"/>
    </row>
    <row r="128" spans="2:46" s="5" customFormat="1" ht="12.75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Q128" s="26"/>
      <c r="U128" s="26"/>
      <c r="Y128" s="26"/>
      <c r="AC128" s="26"/>
      <c r="AG128" s="26"/>
      <c r="AK128" s="26"/>
      <c r="AO128" s="26"/>
      <c r="AT128" s="26"/>
    </row>
    <row r="129" spans="1:46" ht="12.75">
      <c r="A129" s="5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"/>
      <c r="O129" s="5"/>
      <c r="P129" s="5"/>
      <c r="Q129" s="26"/>
      <c r="R129" s="5"/>
      <c r="S129" s="5"/>
      <c r="T129" s="5"/>
      <c r="U129" s="26"/>
      <c r="V129" s="5"/>
      <c r="W129" s="5"/>
      <c r="X129" s="5"/>
      <c r="Y129" s="26"/>
      <c r="Z129" s="5"/>
      <c r="AA129" s="5"/>
      <c r="AB129" s="5"/>
      <c r="AC129" s="26"/>
      <c r="AD129" s="5"/>
      <c r="AE129" s="5"/>
      <c r="AF129" s="5"/>
      <c r="AG129" s="26"/>
      <c r="AH129" s="5"/>
      <c r="AI129" s="5"/>
      <c r="AJ129" s="5"/>
      <c r="AK129" s="26"/>
      <c r="AL129" s="5"/>
      <c r="AM129" s="5"/>
      <c r="AN129" s="5"/>
      <c r="AO129" s="26"/>
      <c r="AP129" s="5"/>
      <c r="AQ129" s="5"/>
      <c r="AR129" s="5"/>
      <c r="AS129" s="5"/>
      <c r="AT129" s="26"/>
    </row>
    <row r="130" spans="1:46" ht="12.75">
      <c r="A130" s="5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"/>
      <c r="O130" s="5"/>
      <c r="P130" s="5"/>
      <c r="Q130" s="26"/>
      <c r="R130" s="5"/>
      <c r="S130" s="5"/>
      <c r="T130" s="5"/>
      <c r="U130" s="26"/>
      <c r="V130" s="5"/>
      <c r="W130" s="5"/>
      <c r="X130" s="5"/>
      <c r="Y130" s="26"/>
      <c r="Z130" s="5"/>
      <c r="AA130" s="5"/>
      <c r="AB130" s="5"/>
      <c r="AC130" s="26"/>
      <c r="AD130" s="5"/>
      <c r="AE130" s="5"/>
      <c r="AF130" s="5"/>
      <c r="AG130" s="26"/>
      <c r="AH130" s="5"/>
      <c r="AI130" s="5"/>
      <c r="AJ130" s="5"/>
      <c r="AK130" s="26"/>
      <c r="AL130" s="5"/>
      <c r="AM130" s="5"/>
      <c r="AN130" s="5"/>
      <c r="AO130" s="26"/>
      <c r="AP130" s="5"/>
      <c r="AQ130" s="5"/>
      <c r="AR130" s="5"/>
      <c r="AS130" s="5"/>
      <c r="AT130" s="26"/>
    </row>
    <row r="131" spans="1:46" ht="12.75">
      <c r="A131" s="5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"/>
      <c r="O131" s="5"/>
      <c r="P131" s="5"/>
      <c r="Q131" s="26"/>
      <c r="R131" s="5"/>
      <c r="S131" s="5"/>
      <c r="T131" s="5"/>
      <c r="U131" s="26"/>
      <c r="V131" s="5"/>
      <c r="W131" s="5"/>
      <c r="X131" s="5"/>
      <c r="Y131" s="26"/>
      <c r="Z131" s="5"/>
      <c r="AA131" s="5"/>
      <c r="AB131" s="5"/>
      <c r="AC131" s="26"/>
      <c r="AD131" s="5"/>
      <c r="AE131" s="5"/>
      <c r="AF131" s="5"/>
      <c r="AG131" s="26"/>
      <c r="AH131" s="5"/>
      <c r="AI131" s="5"/>
      <c r="AJ131" s="5"/>
      <c r="AK131" s="26"/>
      <c r="AL131" s="5"/>
      <c r="AM131" s="5"/>
      <c r="AN131" s="5"/>
      <c r="AO131" s="26"/>
      <c r="AP131" s="5"/>
      <c r="AQ131" s="5"/>
      <c r="AR131" s="5"/>
      <c r="AS131" s="5"/>
      <c r="AT131" s="26"/>
    </row>
    <row r="132" spans="1:13" ht="12.75">
      <c r="A132" s="5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</row>
    <row r="133" spans="1:13" ht="12.75">
      <c r="A133" s="5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</row>
    <row r="134" spans="1:13" ht="12.75">
      <c r="A134" s="5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</row>
    <row r="135" spans="1:13" ht="12.75">
      <c r="A135" s="5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</row>
    <row r="136" spans="1:13" ht="12.75">
      <c r="A136" s="5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</row>
    <row r="137" spans="1:13" ht="12.75">
      <c r="A137" s="5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</row>
    <row r="138" spans="1:13" ht="12.75">
      <c r="A138" s="5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</row>
    <row r="139" spans="1:13" ht="12.75">
      <c r="A139" s="5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</row>
    <row r="140" spans="1:13" ht="12.75">
      <c r="A140" s="5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</row>
    <row r="141" spans="1:13" ht="12.75">
      <c r="A141" s="5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</row>
    <row r="142" spans="1:13" ht="12.75">
      <c r="A142" s="5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</row>
    <row r="143" spans="1:13" ht="12.75">
      <c r="A143" s="5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</row>
    <row r="144" spans="1:13" ht="12.75">
      <c r="A144" s="5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</row>
    <row r="145" spans="1:13" ht="12.75">
      <c r="A145" s="5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</row>
    <row r="146" spans="2:13" ht="12.7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2:13" ht="12.7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2:13" ht="12.7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2:13" ht="12.7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2:13" ht="12.7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2:13" ht="12.7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2:13" ht="12.7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2:13" ht="12.7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2:13" ht="12.7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2:13" ht="12.7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2:13" ht="12.7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2:13" ht="12.7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2:13" ht="12.7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2:13" ht="12.7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2:13" ht="12.7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2:13" ht="12.7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spans="2:13" ht="12.7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2:13" ht="12.7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spans="2:13" ht="12.7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spans="2:13" ht="12.7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spans="2:13" ht="12.7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spans="2:13" ht="12.7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spans="2:13" ht="12.7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spans="2:13" ht="12.7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spans="2:13" ht="12.7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spans="2:13" ht="12.7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spans="2:13" ht="12.7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spans="2:13" ht="12.7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spans="2:13" ht="12.7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spans="2:13" ht="12.7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spans="2:13" ht="12.7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2:13" ht="12.7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spans="2:13" ht="12.7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spans="2:13" ht="12.7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spans="2:13" ht="12.7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spans="2:13" ht="12.7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spans="2:13" ht="12.7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spans="2:13" ht="12.7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spans="2:13" ht="12.7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spans="2:13" ht="12.7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spans="2:13" ht="12.7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spans="2:13" ht="12.7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spans="2:13" ht="12.7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spans="2:13" ht="12.7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spans="2:13" ht="12.7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spans="2:13" ht="12.7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spans="2:13" ht="12.7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spans="2:13" ht="12.7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spans="2:13" ht="12.7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spans="2:13" ht="12.7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spans="2:13" ht="12.7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2:13" ht="12.7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  <row r="198" spans="2:13" ht="12.7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</row>
    <row r="199" spans="2:13" ht="12.7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</row>
    <row r="200" spans="2:13" ht="12.7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</row>
    <row r="201" spans="2:13" ht="12.7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</row>
    <row r="202" spans="2:13" ht="12.7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</row>
    <row r="203" spans="2:13" ht="12.7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</row>
    <row r="204" spans="2:13" ht="12.7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</row>
    <row r="205" spans="2:13" ht="12.7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</row>
    <row r="206" spans="2:13" ht="12.7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</row>
    <row r="207" spans="2:13" ht="12.7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</row>
    <row r="208" spans="2:13" ht="12.7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</row>
    <row r="209" spans="2:13" ht="12.7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</row>
    <row r="210" spans="2:13" ht="12.7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</row>
    <row r="211" spans="2:13" ht="12.7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</row>
    <row r="212" spans="2:13" ht="12.7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</row>
    <row r="213" spans="2:13" ht="12.7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</row>
    <row r="214" spans="2:13" ht="12.7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</row>
    <row r="215" spans="2:13" ht="12.7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</row>
    <row r="216" spans="2:13" ht="12.7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</row>
    <row r="217" spans="2:13" ht="12.7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</row>
    <row r="218" spans="2:13" ht="12.7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</row>
    <row r="219" spans="2:13" ht="12.7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</row>
    <row r="220" spans="2:13" ht="12.7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</row>
    <row r="221" spans="2:13" ht="12.7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</row>
    <row r="222" spans="2:13" ht="12.7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</row>
    <row r="223" spans="2:13" ht="12.7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</row>
    <row r="224" spans="2:13" ht="12.7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</row>
    <row r="225" spans="2:13" ht="12.7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</row>
    <row r="226" spans="2:13" ht="12.7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</row>
    <row r="227" spans="2:13" ht="12.7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</row>
    <row r="228" spans="2:13" ht="12.7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</row>
    <row r="229" spans="2:13" ht="12.7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</row>
    <row r="230" spans="2:13" ht="12.7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</row>
    <row r="231" spans="2:13" ht="12.7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</row>
    <row r="232" spans="2:13" ht="12.7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</row>
    <row r="233" spans="2:13" ht="12.7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</row>
    <row r="234" spans="2:13" ht="12.7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</row>
    <row r="235" spans="2:13" ht="12.7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</row>
    <row r="236" spans="2:13" ht="12.7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</row>
    <row r="237" spans="2:13" ht="12.7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</row>
    <row r="238" spans="2:13" ht="12.7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</row>
    <row r="239" spans="2:13" ht="12.7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</row>
    <row r="240" spans="2:13" ht="12.7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</row>
    <row r="241" spans="2:13" ht="12.7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</row>
    <row r="242" spans="2:13" ht="12.7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</row>
    <row r="243" spans="2:13" ht="12.7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</row>
    <row r="244" spans="2:13" ht="12.7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</row>
    <row r="245" spans="2:13" ht="12.7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</row>
    <row r="246" spans="2:13" ht="12.7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</row>
    <row r="247" spans="2:13" ht="12.7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</row>
    <row r="248" spans="2:13" ht="12.7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</row>
    <row r="249" spans="2:13" ht="12.7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</row>
    <row r="250" spans="2:13" ht="12.7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</row>
    <row r="251" spans="2:13" ht="12.7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</row>
    <row r="252" spans="2:13" ht="12.7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</row>
    <row r="253" spans="2:13" ht="12.7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</row>
    <row r="254" spans="2:13" ht="12.7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</row>
    <row r="255" spans="2:13" ht="12.7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</row>
    <row r="256" spans="2:13" ht="12.7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</row>
    <row r="257" spans="2:13" ht="12.7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</row>
    <row r="258" spans="2:13" ht="12.7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</row>
    <row r="259" spans="2:13" ht="12.7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</row>
    <row r="260" spans="2:13" ht="12.7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</row>
    <row r="261" spans="2:13" ht="12.7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</row>
    <row r="262" spans="2:13" ht="12.7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</row>
    <row r="263" spans="2:13" ht="12.7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</row>
    <row r="264" spans="2:13" ht="12.7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</row>
    <row r="265" spans="2:13" ht="12.7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</row>
    <row r="266" spans="2:13" ht="12.7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</row>
    <row r="267" spans="2:13" ht="12.7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</row>
    <row r="268" spans="2:13" ht="12.7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</row>
    <row r="269" spans="2:13" ht="12.7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</row>
    <row r="270" spans="2:13" ht="12.7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</row>
    <row r="271" spans="2:13" ht="12.7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</row>
    <row r="272" spans="2:13" ht="12.7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</row>
    <row r="273" spans="2:13" ht="12.7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</row>
    <row r="274" spans="2:13" ht="12.7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</row>
    <row r="275" spans="2:13" ht="12.7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</row>
    <row r="276" spans="2:13" ht="12.7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</row>
    <row r="277" spans="2:13" ht="12.7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</row>
    <row r="278" spans="2:13" ht="12.7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</row>
    <row r="279" spans="2:13" ht="12.7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</row>
    <row r="280" spans="2:13" ht="12.7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</row>
    <row r="281" spans="2:13" ht="12.7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</row>
    <row r="282" spans="2:13" ht="12.7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</row>
    <row r="283" spans="2:13" ht="12.7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</row>
    <row r="284" spans="2:13" ht="12.7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</row>
    <row r="285" spans="2:13" ht="12.7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</row>
    <row r="286" spans="2:13" ht="12.7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</row>
    <row r="287" spans="2:13" ht="12.7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</row>
    <row r="288" spans="2:13" ht="12.7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</row>
    <row r="289" spans="2:13" ht="12.7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</row>
    <row r="290" spans="2:13" ht="12.7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</row>
    <row r="291" spans="2:13" ht="12.7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</row>
    <row r="292" spans="2:13" ht="12.7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</row>
    <row r="293" spans="2:13" ht="12.7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</row>
    <row r="294" spans="2:13" ht="12.7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</row>
    <row r="295" spans="2:13" ht="12.7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</row>
    <row r="296" spans="2:13" ht="12.7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</row>
    <row r="297" spans="2:13" ht="12.7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</row>
    <row r="298" spans="2:13" ht="12.7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</row>
    <row r="299" spans="2:13" ht="12.7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</row>
    <row r="300" spans="2:13" ht="12.7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</row>
    <row r="301" spans="2:13" ht="12.7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</row>
    <row r="302" spans="2:13" ht="12.7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</row>
    <row r="303" spans="2:13" ht="12.7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</row>
    <row r="304" spans="2:13" ht="12.75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</row>
    <row r="305" spans="2:13" ht="12.75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</row>
    <row r="306" spans="2:13" ht="12.75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</row>
    <row r="307" spans="2:13" ht="12.75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</row>
    <row r="308" spans="2:13" ht="12.75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</row>
    <row r="309" spans="2:13" ht="12.75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</row>
    <row r="310" spans="2:13" ht="12.75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</row>
    <row r="311" spans="2:13" ht="12.75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</row>
    <row r="312" spans="2:13" ht="12.75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</row>
    <row r="313" spans="2:13" ht="12.75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</row>
    <row r="314" spans="2:13" ht="12.75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</row>
    <row r="315" spans="2:13" ht="12.75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</row>
    <row r="316" spans="2:13" ht="12.75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</row>
    <row r="317" spans="2:13" ht="12.75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</row>
    <row r="318" spans="2:13" ht="12.75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</row>
  </sheetData>
  <sheetProtection/>
  <mergeCells count="11">
    <mergeCell ref="N5:AT5"/>
    <mergeCell ref="A1:X1"/>
    <mergeCell ref="A2:X2"/>
    <mergeCell ref="AQ2:AT2"/>
    <mergeCell ref="J3:M3"/>
    <mergeCell ref="A105:G105"/>
    <mergeCell ref="A5:A6"/>
    <mergeCell ref="J4:M4"/>
    <mergeCell ref="B5:E5"/>
    <mergeCell ref="F5:I5"/>
    <mergeCell ref="J5:M5"/>
  </mergeCells>
  <printOptions/>
  <pageMargins left="0" right="0" top="0.7" bottom="0.62" header="0" footer="0"/>
  <pageSetup fitToHeight="6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2017-07-14T08:21:43Z</cp:lastPrinted>
  <dcterms:created xsi:type="dcterms:W3CDTF">2013-04-03T04:53:01Z</dcterms:created>
  <dcterms:modified xsi:type="dcterms:W3CDTF">2017-08-31T04:20:52Z</dcterms:modified>
  <cp:category/>
  <cp:version/>
  <cp:contentType/>
  <cp:contentStatus/>
</cp:coreProperties>
</file>