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4267" windowHeight="6358" activeTab="0"/>
  </bookViews>
  <sheets>
    <sheet name="на 01.04.2013" sheetId="1" r:id="rId1"/>
  </sheets>
  <definedNames>
    <definedName name="_xlnm.Print_Titles" localSheetId="0">'на 01.04.2013'!$5:$6</definedName>
    <definedName name="_xlnm.Print_Area" localSheetId="0">'на 01.04.2013'!$A$1:$M$99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<sst xmlns="http://schemas.openxmlformats.org/spreadsheetml/2006/main" count="140" uniqueCount="105">
  <si>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Информация об исполнении Консолидированного бюджета МО "Кожевниковский район" </t>
  </si>
  <si>
    <t xml:space="preserve"> по состоянию на 01.04.2013 года</t>
  </si>
  <si>
    <t>на 01.01.2009</t>
  </si>
  <si>
    <t>(тыс.руб)</t>
  </si>
  <si>
    <t>(единица измерения в тыс. рублей)</t>
  </si>
  <si>
    <t>Консолидированный бюджет</t>
  </si>
  <si>
    <t>Бюджет муниципального района</t>
  </si>
  <si>
    <t>Свод бюджетов поселений</t>
  </si>
  <si>
    <t>бюджеты поселений</t>
  </si>
  <si>
    <t>на 2013 год</t>
  </si>
  <si>
    <t>по состоянию на 01 .04.2013</t>
  </si>
  <si>
    <t>исполнено на 01.04.2013</t>
  </si>
  <si>
    <t>% исполнения за  1 кв 2013 г.</t>
  </si>
  <si>
    <t>% исполнения за 1 кв  2013 г.</t>
  </si>
  <si>
    <t>план</t>
  </si>
  <si>
    <t>по состоянию на 01.01.2009</t>
  </si>
  <si>
    <t>исполнено на 01.01.2009</t>
  </si>
  <si>
    <t>% исполнения</t>
  </si>
  <si>
    <t>по состоянию на 01.12.2008</t>
  </si>
  <si>
    <t>исполнено на 01.12.2008</t>
  </si>
  <si>
    <t>ДОХОДЫ</t>
  </si>
  <si>
    <t>налоговые доходы</t>
  </si>
  <si>
    <t>Налог на доходы физических  лиц</t>
  </si>
  <si>
    <t>в том числе по доп. нормативу (45,2%)</t>
  </si>
  <si>
    <t>Упрощённая система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</si>
  <si>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</si>
  <si>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</si>
  <si>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Патентная система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</si>
  <si>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</si>
  <si>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</si>
  <si>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</si>
  <si>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</si>
  <si>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</si>
  <si>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из них:</t>
  </si>
  <si>
    <t>арендная плата за земельные участки</t>
  </si>
  <si>
    <t xml:space="preserve">аренда имущества </t>
  </si>
  <si>
    <t>плата за найм жилья</t>
  </si>
  <si>
    <t>доходы от перечисления части прибыли МУП</t>
  </si>
  <si>
    <t>Плата за негативное воздействие на окружающую среду</t>
  </si>
  <si>
    <t>Доходы реализации имущества</t>
  </si>
  <si>
    <t>Продажа земельных участков</t>
  </si>
  <si>
    <t>Штрафы, санкции, возмещение ущерба</t>
  </si>
  <si>
    <t>Невыясненные  поступления</t>
  </si>
  <si>
    <t xml:space="preserve">Прочие неналоговые доходы </t>
  </si>
  <si>
    <t>Доходы (налоговые и неналоговые)</t>
  </si>
  <si>
    <t>Доходы (налоговые и неналоговые без учета допнорматива по НДФЛ)</t>
  </si>
  <si>
    <t>Безвозмездные поступления</t>
  </si>
  <si>
    <t>Безвозмездные поступления от других бюджетов бюджетной системы Российской Федерации, из них:</t>
  </si>
  <si>
    <t>средства,передаваемые бюджетам муниципальных районов из бюджетов поселений на осуществление части полномочий по ВМЗ в соответствии с заключенными соглашениями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</si>
  <si>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</si>
  <si>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</si>
  <si>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</si>
  <si>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</si>
  <si>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</si>
  <si>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</si>
  <si>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</si>
  <si>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</si>
  <si>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Судебная система</t>
  </si>
  <si>
    <t>Обеспечение деятельности финансовых,налоговых и таможных органов и органов финансового (финансово-бюджетного) надзора</t>
  </si>
  <si>
    <t>Обеспечение проведения выборов и референдумов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</si>
  <si>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</si>
  <si>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</si>
  <si>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</si>
  <si>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</si>
  <si>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</si>
  <si>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</si>
  <si>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</si>
  <si>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</si>
  <si>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</si>
  <si>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</si>
  <si>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</si>
  <si>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</si>
  <si>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</si>
  <si>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</si>
  <si>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</si>
  <si>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</si>
  <si>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</si>
  <si>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</si>
  <si>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</si>
  <si>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Квалификационная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</si>
  <si>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</si>
  <si>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</si>
  <si>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</si>
  <si>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</si>
  <si>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 xml:space="preserve">Библиотеки 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</si>
  <si>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</si>
  <si>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</si>
  <si>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</si>
  <si>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</si>
  <si>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</si>
  <si>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Другие вопросы в области здравоохранения,физической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</si>
  <si>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</si>
  <si>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</si>
  <si>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</si>
  <si>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</si>
  <si>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</si>
  <si>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</si>
  <si>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</si>
  <si>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</si>
  <si>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Всего расходов</t>
  </si>
  <si>
    <t>Дефицит</t>
  </si>
  <si>
    <t>Начальник финансового отдела                                                                          О.Л.Вильт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</si>
  <si>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</si>
  <si>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</si>
  <si>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Массовый спорт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</si>
</sst>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sz val="16"/>
      <name val="Times New Roman CYR"/>
      <family val="0"/>
    </font>
    <font>
      <sz val="11"/>
      <name val="Arial Cyr"/>
      <family val="0"/>
    </font>
    <font>
      <sz val="12"/>
      <color indexed="10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" fontId="3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0" fillId="33" borderId="0" xfId="0" applyFill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center" vertical="center" wrapText="1"/>
    </xf>
    <xf numFmtId="165" fontId="15" fillId="35" borderId="10" xfId="0" applyNumberFormat="1" applyFont="1" applyFill="1" applyBorder="1" applyAlignment="1">
      <alignment horizontal="center" vertical="center" wrapText="1"/>
    </xf>
    <xf numFmtId="164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55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left" vertical="center" wrapText="1"/>
    </xf>
    <xf numFmtId="164" fontId="15" fillId="0" borderId="10" xfId="55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4" fontId="15" fillId="0" borderId="10" xfId="0" applyNumberFormat="1" applyFont="1" applyFill="1" applyBorder="1" applyAlignment="1">
      <alignment horizontal="center" vertical="center" wrapText="1"/>
    </xf>
    <xf numFmtId="166" fontId="15" fillId="36" borderId="10" xfId="0" applyNumberFormat="1" applyFont="1" applyFill="1" applyBorder="1" applyAlignment="1">
      <alignment horizontal="center" vertical="center" wrapText="1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 wrapText="1"/>
    </xf>
    <xf numFmtId="166" fontId="16" fillId="36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6" fontId="17" fillId="35" borderId="10" xfId="0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6" fontId="16" fillId="35" borderId="10" xfId="0" applyNumberFormat="1" applyFont="1" applyFill="1" applyBorder="1" applyAlignment="1">
      <alignment horizontal="center" vertical="center"/>
    </xf>
    <xf numFmtId="166" fontId="15" fillId="35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left" vertical="center" wrapText="1"/>
    </xf>
    <xf numFmtId="164" fontId="13" fillId="35" borderId="10" xfId="55" applyNumberFormat="1" applyFont="1" applyFill="1" applyBorder="1" applyAlignment="1">
      <alignment horizontal="center" vertical="center"/>
    </xf>
    <xf numFmtId="1" fontId="19" fillId="36" borderId="10" xfId="55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9" fillId="0" borderId="10" xfId="55" applyNumberFormat="1" applyFont="1" applyFill="1" applyBorder="1" applyAlignment="1">
      <alignment horizontal="center" vertical="center"/>
    </xf>
    <xf numFmtId="1" fontId="19" fillId="0" borderId="10" xfId="55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" fontId="13" fillId="35" borderId="10" xfId="0" applyNumberFormat="1" applyFont="1" applyFill="1" applyBorder="1" applyAlignment="1">
      <alignment horizontal="left" vertical="center" wrapText="1"/>
    </xf>
    <xf numFmtId="164" fontId="13" fillId="0" borderId="10" xfId="55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1" fontId="19" fillId="35" borderId="10" xfId="55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left" vertical="center"/>
    </xf>
    <xf numFmtId="164" fontId="5" fillId="35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164" fontId="13" fillId="0" borderId="10" xfId="58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164" fontId="15" fillId="0" borderId="10" xfId="58" applyNumberFormat="1" applyFont="1" applyFill="1" applyBorder="1" applyAlignment="1">
      <alignment horizontal="center" vertical="center"/>
    </xf>
    <xf numFmtId="164" fontId="23" fillId="0" borderId="10" xfId="58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164" fontId="15" fillId="0" borderId="10" xfId="58" applyNumberFormat="1" applyFont="1" applyFill="1" applyBorder="1" applyAlignment="1">
      <alignment horizontal="center" vertical="center"/>
    </xf>
    <xf numFmtId="164" fontId="15" fillId="38" borderId="10" xfId="58" applyNumberFormat="1" applyFont="1" applyFill="1" applyBorder="1" applyAlignment="1">
      <alignment horizontal="center" vertical="center" wrapText="1"/>
    </xf>
    <xf numFmtId="164" fontId="15" fillId="38" borderId="10" xfId="58" applyNumberFormat="1" applyFont="1" applyFill="1" applyBorder="1" applyAlignment="1">
      <alignment horizontal="center" vertical="center"/>
    </xf>
    <xf numFmtId="164" fontId="13" fillId="38" borderId="10" xfId="58" applyNumberFormat="1" applyFont="1" applyFill="1" applyBorder="1" applyAlignment="1">
      <alignment horizontal="center" vertical="center"/>
    </xf>
    <xf numFmtId="164" fontId="13" fillId="38" borderId="10" xfId="5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64" fontId="15" fillId="0" borderId="10" xfId="58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0" fontId="24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12"/>
  <sheetViews>
    <sheetView tabSelected="1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5" sqref="E95"/>
    </sheetView>
  </sheetViews>
  <sheetFormatPr defaultColWidth="9.00390625" defaultRowHeight="12.75"/>
  <cols>
    <col min="1" max="1" width="42.625" style="0" customWidth="1"/>
    <col min="2" max="2" width="16.25390625" style="0" customWidth="1"/>
    <col min="3" max="5" width="16.00390625" style="0" customWidth="1"/>
    <col min="6" max="12" width="14.00390625" style="0" customWidth="1"/>
    <col min="13" max="13" width="15.625" style="0" customWidth="1"/>
    <col min="14" max="14" width="7.375" style="0" hidden="1" customWidth="1"/>
    <col min="15" max="15" width="8.00390625" style="0" hidden="1" customWidth="1"/>
    <col min="16" max="16" width="7.25390625" style="0" hidden="1" customWidth="1"/>
    <col min="17" max="17" width="5.125" style="13" hidden="1" customWidth="1"/>
    <col min="18" max="18" width="8.375" style="0" hidden="1" customWidth="1"/>
    <col min="19" max="19" width="8.75390625" style="0" hidden="1" customWidth="1"/>
    <col min="20" max="20" width="8.375" style="0" hidden="1" customWidth="1"/>
    <col min="21" max="21" width="6.25390625" style="13" hidden="1" customWidth="1"/>
    <col min="22" max="22" width="7.25390625" style="0" hidden="1" customWidth="1"/>
    <col min="23" max="23" width="7.75390625" style="0" hidden="1" customWidth="1"/>
    <col min="24" max="24" width="7.625" style="0" hidden="1" customWidth="1"/>
    <col min="25" max="25" width="5.25390625" style="13" hidden="1" customWidth="1"/>
    <col min="26" max="26" width="6.75390625" style="0" hidden="1" customWidth="1"/>
    <col min="27" max="27" width="8.625" style="0" hidden="1" customWidth="1"/>
    <col min="28" max="28" width="7.125" style="0" hidden="1" customWidth="1"/>
    <col min="29" max="29" width="5.375" style="13" hidden="1" customWidth="1"/>
    <col min="30" max="30" width="6.75390625" style="0" hidden="1" customWidth="1"/>
    <col min="31" max="31" width="7.00390625" style="0" hidden="1" customWidth="1"/>
    <col min="32" max="32" width="9.625" style="0" hidden="1" customWidth="1"/>
    <col min="33" max="33" width="5.25390625" style="13" hidden="1" customWidth="1"/>
    <col min="34" max="34" width="6.625" style="0" hidden="1" customWidth="1"/>
    <col min="35" max="35" width="8.125" style="0" hidden="1" customWidth="1"/>
    <col min="36" max="36" width="7.875" style="0" hidden="1" customWidth="1"/>
    <col min="37" max="37" width="5.75390625" style="13" hidden="1" customWidth="1"/>
    <col min="38" max="38" width="7.875" style="0" hidden="1" customWidth="1"/>
    <col min="39" max="39" width="7.125" style="0" hidden="1" customWidth="1"/>
    <col min="40" max="40" width="7.25390625" style="0" hidden="1" customWidth="1"/>
    <col min="41" max="41" width="5.00390625" style="13" hidden="1" customWidth="1"/>
    <col min="42" max="42" width="7.875" style="0" hidden="1" customWidth="1"/>
    <col min="43" max="43" width="6.375" style="0" hidden="1" customWidth="1"/>
    <col min="44" max="44" width="8.00390625" style="0" hidden="1" customWidth="1"/>
    <col min="45" max="45" width="0" style="0" hidden="1" customWidth="1"/>
    <col min="46" max="46" width="6.875" style="13" hidden="1" customWidth="1"/>
    <col min="47" max="163" width="9.125" style="5" customWidth="1"/>
  </cols>
  <sheetData>
    <row r="1" spans="1:46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"/>
      <c r="Z1" s="2"/>
      <c r="AA1" s="2"/>
      <c r="AB1" s="2"/>
      <c r="AC1" s="1"/>
      <c r="AD1" s="2"/>
      <c r="AE1" s="2"/>
      <c r="AF1" s="2"/>
      <c r="AG1" s="1"/>
      <c r="AH1" s="3"/>
      <c r="AI1" s="3"/>
      <c r="AJ1" s="3"/>
      <c r="AK1" s="4"/>
      <c r="AL1" s="3"/>
      <c r="AM1" s="3"/>
      <c r="AN1" s="3"/>
      <c r="AO1" s="4"/>
      <c r="AP1" s="3"/>
      <c r="AQ1" s="3"/>
      <c r="AR1" s="3"/>
      <c r="AS1" s="4"/>
      <c r="AT1" s="4"/>
    </row>
    <row r="2" spans="1:46" ht="20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6"/>
      <c r="Z2" s="2"/>
      <c r="AA2" s="2"/>
      <c r="AB2" s="2"/>
      <c r="AC2" s="6"/>
      <c r="AD2" s="2"/>
      <c r="AE2" s="2"/>
      <c r="AF2" s="2"/>
      <c r="AG2" s="6"/>
      <c r="AH2" s="3"/>
      <c r="AI2" s="3"/>
      <c r="AJ2" s="3"/>
      <c r="AK2" s="7"/>
      <c r="AL2" s="3"/>
      <c r="AM2" s="3"/>
      <c r="AN2" s="3"/>
      <c r="AO2" s="7"/>
      <c r="AP2" s="3"/>
      <c r="AQ2" s="107" t="s">
        <v>2</v>
      </c>
      <c r="AR2" s="107"/>
      <c r="AS2" s="107"/>
      <c r="AT2" s="107"/>
    </row>
    <row r="3" spans="1:46" ht="15">
      <c r="A3" s="8"/>
      <c r="B3" s="9"/>
      <c r="C3" s="10"/>
      <c r="D3" s="10"/>
      <c r="E3" s="10"/>
      <c r="F3" s="11"/>
      <c r="G3" s="11"/>
      <c r="H3" s="10"/>
      <c r="I3" s="10"/>
      <c r="J3" s="108"/>
      <c r="K3" s="108"/>
      <c r="L3" s="108"/>
      <c r="M3" s="108"/>
      <c r="N3" s="12"/>
      <c r="O3" s="12"/>
      <c r="P3" s="12"/>
      <c r="Q3" s="12"/>
      <c r="R3" s="12"/>
      <c r="S3" s="12"/>
      <c r="T3" s="12"/>
      <c r="U3" s="12"/>
      <c r="V3" s="12"/>
      <c r="W3" s="12"/>
      <c r="X3" s="5"/>
      <c r="Y3" s="12"/>
      <c r="Z3" s="2"/>
      <c r="AA3" s="2"/>
      <c r="AB3" s="2"/>
      <c r="AC3" s="12"/>
      <c r="AD3" s="2"/>
      <c r="AE3" s="2"/>
      <c r="AF3" s="2"/>
      <c r="AH3" s="2"/>
      <c r="AI3" s="2"/>
      <c r="AJ3" s="2"/>
      <c r="AK3" s="12"/>
      <c r="AL3" s="2"/>
      <c r="AM3" s="2"/>
      <c r="AN3" s="2"/>
      <c r="AO3" s="12"/>
      <c r="AP3" s="2"/>
      <c r="AQ3" s="14" t="s">
        <v>3</v>
      </c>
      <c r="AR3" s="2"/>
      <c r="AS3" s="12"/>
      <c r="AT3" s="12"/>
    </row>
    <row r="4" spans="1:46" ht="15">
      <c r="A4" s="8"/>
      <c r="B4" s="9"/>
      <c r="C4" s="10"/>
      <c r="D4" s="10"/>
      <c r="E4" s="10"/>
      <c r="F4" s="11"/>
      <c r="G4" s="11"/>
      <c r="H4" s="10"/>
      <c r="I4" s="10"/>
      <c r="J4" s="108" t="s">
        <v>4</v>
      </c>
      <c r="K4" s="108"/>
      <c r="L4" s="108"/>
      <c r="M4" s="108"/>
      <c r="N4" s="12"/>
      <c r="O4" s="12"/>
      <c r="P4" s="12"/>
      <c r="Q4" s="12"/>
      <c r="R4" s="12"/>
      <c r="S4" s="12"/>
      <c r="T4" s="12"/>
      <c r="U4" s="12"/>
      <c r="V4" s="12"/>
      <c r="W4" s="12"/>
      <c r="X4" s="5"/>
      <c r="Y4" s="12"/>
      <c r="Z4" s="2"/>
      <c r="AA4" s="2"/>
      <c r="AB4" s="2"/>
      <c r="AC4" s="12"/>
      <c r="AD4" s="2"/>
      <c r="AE4" s="2"/>
      <c r="AF4" s="2"/>
      <c r="AH4" s="2"/>
      <c r="AI4" s="2"/>
      <c r="AJ4" s="2"/>
      <c r="AK4" s="12"/>
      <c r="AL4" s="2"/>
      <c r="AM4" s="2"/>
      <c r="AN4" s="2"/>
      <c r="AO4" s="12"/>
      <c r="AP4" s="2"/>
      <c r="AQ4" s="14" t="s">
        <v>3</v>
      </c>
      <c r="AR4" s="2"/>
      <c r="AS4" s="12"/>
      <c r="AT4" s="12"/>
    </row>
    <row r="5" spans="1:163" s="17" customFormat="1" ht="42.75" customHeight="1">
      <c r="A5" s="109"/>
      <c r="B5" s="111" t="s">
        <v>5</v>
      </c>
      <c r="C5" s="112"/>
      <c r="D5" s="112"/>
      <c r="E5" s="113"/>
      <c r="F5" s="111" t="s">
        <v>6</v>
      </c>
      <c r="G5" s="112"/>
      <c r="H5" s="112"/>
      <c r="I5" s="113"/>
      <c r="J5" s="111" t="s">
        <v>7</v>
      </c>
      <c r="K5" s="112"/>
      <c r="L5" s="112"/>
      <c r="M5" s="113"/>
      <c r="N5" s="114" t="s">
        <v>8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17" customFormat="1" ht="47.25" customHeight="1">
      <c r="A6" s="110"/>
      <c r="B6" s="18" t="s">
        <v>9</v>
      </c>
      <c r="C6" s="18" t="s">
        <v>10</v>
      </c>
      <c r="D6" s="18" t="s">
        <v>11</v>
      </c>
      <c r="E6" s="18" t="s">
        <v>12</v>
      </c>
      <c r="F6" s="18" t="s">
        <v>9</v>
      </c>
      <c r="G6" s="18" t="s">
        <v>10</v>
      </c>
      <c r="H6" s="18" t="s">
        <v>11</v>
      </c>
      <c r="I6" s="18" t="s">
        <v>13</v>
      </c>
      <c r="J6" s="18" t="s">
        <v>9</v>
      </c>
      <c r="K6" s="18" t="s">
        <v>10</v>
      </c>
      <c r="L6" s="18" t="s">
        <v>11</v>
      </c>
      <c r="M6" s="18" t="s">
        <v>13</v>
      </c>
      <c r="N6" s="19" t="s">
        <v>14</v>
      </c>
      <c r="O6" s="19" t="s">
        <v>15</v>
      </c>
      <c r="P6" s="20" t="s">
        <v>16</v>
      </c>
      <c r="Q6" s="19" t="s">
        <v>17</v>
      </c>
      <c r="R6" s="19" t="s">
        <v>14</v>
      </c>
      <c r="S6" s="19" t="s">
        <v>15</v>
      </c>
      <c r="T6" s="20" t="s">
        <v>16</v>
      </c>
      <c r="U6" s="19" t="s">
        <v>17</v>
      </c>
      <c r="V6" s="19" t="s">
        <v>14</v>
      </c>
      <c r="W6" s="19" t="s">
        <v>15</v>
      </c>
      <c r="X6" s="20" t="s">
        <v>16</v>
      </c>
      <c r="Y6" s="19" t="s">
        <v>17</v>
      </c>
      <c r="Z6" s="19" t="s">
        <v>14</v>
      </c>
      <c r="AA6" s="19" t="s">
        <v>15</v>
      </c>
      <c r="AB6" s="20" t="s">
        <v>16</v>
      </c>
      <c r="AC6" s="19" t="s">
        <v>17</v>
      </c>
      <c r="AD6" s="19" t="s">
        <v>14</v>
      </c>
      <c r="AE6" s="19" t="s">
        <v>15</v>
      </c>
      <c r="AF6" s="20" t="s">
        <v>16</v>
      </c>
      <c r="AG6" s="19" t="s">
        <v>17</v>
      </c>
      <c r="AH6" s="19" t="s">
        <v>14</v>
      </c>
      <c r="AI6" s="19" t="s">
        <v>15</v>
      </c>
      <c r="AJ6" s="20" t="s">
        <v>16</v>
      </c>
      <c r="AK6" s="19" t="s">
        <v>17</v>
      </c>
      <c r="AL6" s="19" t="s">
        <v>14</v>
      </c>
      <c r="AM6" s="19" t="s">
        <v>15</v>
      </c>
      <c r="AN6" s="20" t="s">
        <v>16</v>
      </c>
      <c r="AO6" s="19" t="s">
        <v>17</v>
      </c>
      <c r="AP6" s="19" t="s">
        <v>14</v>
      </c>
      <c r="AQ6" s="19" t="s">
        <v>18</v>
      </c>
      <c r="AR6" s="20" t="s">
        <v>19</v>
      </c>
      <c r="AS6" s="19" t="s">
        <v>17</v>
      </c>
      <c r="AT6" s="19" t="s">
        <v>17</v>
      </c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63" s="27" customFormat="1" ht="27" customHeight="1">
      <c r="A7" s="21" t="s">
        <v>20</v>
      </c>
      <c r="B7" s="22"/>
      <c r="C7" s="22"/>
      <c r="D7" s="23"/>
      <c r="E7" s="23"/>
      <c r="F7" s="22"/>
      <c r="G7" s="22"/>
      <c r="H7" s="22"/>
      <c r="I7" s="23"/>
      <c r="J7" s="22"/>
      <c r="K7" s="22"/>
      <c r="L7" s="22"/>
      <c r="M7" s="22"/>
      <c r="N7" s="24"/>
      <c r="O7" s="24"/>
      <c r="P7" s="25"/>
      <c r="Q7" s="24"/>
      <c r="R7" s="24"/>
      <c r="S7" s="24"/>
      <c r="T7" s="25"/>
      <c r="U7" s="24"/>
      <c r="V7" s="24"/>
      <c r="W7" s="24"/>
      <c r="X7" s="25"/>
      <c r="Y7" s="24"/>
      <c r="Z7" s="24"/>
      <c r="AA7" s="24"/>
      <c r="AB7" s="25"/>
      <c r="AC7" s="24"/>
      <c r="AD7" s="24"/>
      <c r="AE7" s="24"/>
      <c r="AF7" s="25"/>
      <c r="AG7" s="24"/>
      <c r="AH7" s="24"/>
      <c r="AI7" s="24"/>
      <c r="AJ7" s="25"/>
      <c r="AK7" s="24"/>
      <c r="AL7" s="24"/>
      <c r="AM7" s="24"/>
      <c r="AN7" s="25"/>
      <c r="AO7" s="24"/>
      <c r="AP7" s="24"/>
      <c r="AQ7" s="24"/>
      <c r="AR7" s="25"/>
      <c r="AS7" s="24"/>
      <c r="AT7" s="24"/>
      <c r="AU7" s="26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1:47" s="5" customFormat="1" ht="32.25" customHeight="1">
      <c r="A8" s="28" t="s">
        <v>21</v>
      </c>
      <c r="B8" s="29">
        <f>B9+B11+B12+B13+B14+B15+B16+B17+B18</f>
        <v>97291.7</v>
      </c>
      <c r="C8" s="29">
        <f>C9+C11+C12+C13+C14+C15+C16+C17+C18</f>
        <v>16439.57</v>
      </c>
      <c r="D8" s="29">
        <f>D9+D11+D12+D13+D14+D15+D16+D17+D18</f>
        <v>17174.860549999998</v>
      </c>
      <c r="E8" s="30">
        <f>D8/C8*100</f>
        <v>104.47268724181957</v>
      </c>
      <c r="F8" s="31">
        <f>F9+F11+F12+F13+F15+F14+F16+F17+F18</f>
        <v>78177</v>
      </c>
      <c r="G8" s="31">
        <f>G9+G11+G12+G13+G15+G14+G16+G17+G18</f>
        <v>13660.82</v>
      </c>
      <c r="H8" s="31">
        <f>H9+H11+H12+H13+H15+H14+H16+H17+H18</f>
        <v>14189.588160000001</v>
      </c>
      <c r="I8" s="32">
        <f>H8/G8*100</f>
        <v>103.87069121765751</v>
      </c>
      <c r="J8" s="31">
        <f>J9+J11+J12+J13+J14+J15+J16+J17+J18</f>
        <v>19114.7</v>
      </c>
      <c r="K8" s="31">
        <f>K9+K11+K12+K13+K14+K15+K16+K17+K18</f>
        <v>2778.75</v>
      </c>
      <c r="L8" s="31">
        <f>L9+L11+L12+L13+L14+L15+L16+L17+L18</f>
        <v>2985.27239</v>
      </c>
      <c r="M8" s="33">
        <f>L8/K8*100</f>
        <v>107.43220476833109</v>
      </c>
      <c r="N8" s="24"/>
      <c r="O8" s="24"/>
      <c r="P8" s="25"/>
      <c r="Q8" s="24"/>
      <c r="R8" s="24"/>
      <c r="S8" s="24"/>
      <c r="T8" s="25"/>
      <c r="U8" s="24"/>
      <c r="V8" s="24"/>
      <c r="W8" s="24"/>
      <c r="X8" s="25"/>
      <c r="Y8" s="24"/>
      <c r="Z8" s="24"/>
      <c r="AA8" s="24"/>
      <c r="AB8" s="25"/>
      <c r="AC8" s="24"/>
      <c r="AD8" s="24"/>
      <c r="AE8" s="24"/>
      <c r="AF8" s="25"/>
      <c r="AG8" s="24"/>
      <c r="AH8" s="24"/>
      <c r="AI8" s="24"/>
      <c r="AJ8" s="25"/>
      <c r="AK8" s="24"/>
      <c r="AL8" s="24"/>
      <c r="AM8" s="24"/>
      <c r="AN8" s="25"/>
      <c r="AO8" s="24"/>
      <c r="AP8" s="24"/>
      <c r="AQ8" s="24"/>
      <c r="AR8" s="25"/>
      <c r="AS8" s="24"/>
      <c r="AT8" s="24"/>
      <c r="AU8" s="26"/>
    </row>
    <row r="9" spans="1:47" ht="23.25" customHeight="1">
      <c r="A9" s="34" t="s">
        <v>22</v>
      </c>
      <c r="B9" s="35">
        <f aca="true" t="shared" si="0" ref="B9:D27">F9+J9</f>
        <v>81036</v>
      </c>
      <c r="C9" s="35">
        <f t="shared" si="0"/>
        <v>13584.42</v>
      </c>
      <c r="D9" s="35">
        <f>H9+L9</f>
        <v>13900.22918</v>
      </c>
      <c r="E9" s="36">
        <f aca="true" t="shared" si="1" ref="E9:E77">D9/C9*100</f>
        <v>102.3247895751162</v>
      </c>
      <c r="F9" s="37">
        <v>70260</v>
      </c>
      <c r="G9" s="37">
        <v>11778.82</v>
      </c>
      <c r="H9" s="37">
        <v>12054.51037</v>
      </c>
      <c r="I9" s="36">
        <f aca="true" t="shared" si="2" ref="I9:I77">H9/G9*100</f>
        <v>102.3405601749581</v>
      </c>
      <c r="J9" s="35">
        <v>10776</v>
      </c>
      <c r="K9" s="35">
        <v>1805.6</v>
      </c>
      <c r="L9" s="35">
        <v>1845.71881</v>
      </c>
      <c r="M9" s="33">
        <f aca="true" t="shared" si="3" ref="M9:M72">L9/K9*100</f>
        <v>102.2219101683651</v>
      </c>
      <c r="N9" s="38">
        <v>690.4</v>
      </c>
      <c r="O9" s="38">
        <v>690.4</v>
      </c>
      <c r="P9" s="38">
        <v>607.379</v>
      </c>
      <c r="Q9" s="39">
        <f>P9/O9*100</f>
        <v>87.97494206257242</v>
      </c>
      <c r="R9" s="38">
        <v>4664.7</v>
      </c>
      <c r="S9" s="38">
        <v>4664.7</v>
      </c>
      <c r="T9" s="38">
        <v>4999.167</v>
      </c>
      <c r="U9" s="39">
        <f>T9/S9*100</f>
        <v>107.17017171522285</v>
      </c>
      <c r="V9" s="38">
        <v>221.2</v>
      </c>
      <c r="W9" s="38">
        <v>221.2</v>
      </c>
      <c r="X9" s="38">
        <v>233.276</v>
      </c>
      <c r="Y9" s="39">
        <f>X9/W9*100</f>
        <v>105.45931283905969</v>
      </c>
      <c r="Z9" s="38">
        <v>146</v>
      </c>
      <c r="AA9" s="38">
        <v>146</v>
      </c>
      <c r="AB9" s="38">
        <v>155.457</v>
      </c>
      <c r="AC9" s="39">
        <f>AB9/AA9*100</f>
        <v>106.47739726027396</v>
      </c>
      <c r="AD9" s="38">
        <v>792</v>
      </c>
      <c r="AE9" s="38">
        <v>792</v>
      </c>
      <c r="AF9" s="38">
        <v>809.429</v>
      </c>
      <c r="AG9" s="39">
        <f>AF9/AE9*100</f>
        <v>102.20063131313131</v>
      </c>
      <c r="AH9" s="38">
        <v>728.6</v>
      </c>
      <c r="AI9" s="38">
        <v>728.6</v>
      </c>
      <c r="AJ9" s="38">
        <v>451.924</v>
      </c>
      <c r="AK9" s="39">
        <f>AJ9/AI9*100</f>
        <v>62.026351907768316</v>
      </c>
      <c r="AL9" s="38">
        <v>339.2</v>
      </c>
      <c r="AM9" s="38">
        <v>339.2</v>
      </c>
      <c r="AN9" s="38">
        <v>364.895</v>
      </c>
      <c r="AO9" s="39">
        <f>AN9/AM9*100</f>
        <v>107.57517688679246</v>
      </c>
      <c r="AP9" s="38">
        <v>242</v>
      </c>
      <c r="AQ9" s="38">
        <v>242</v>
      </c>
      <c r="AR9" s="38">
        <v>253.217</v>
      </c>
      <c r="AS9" s="40">
        <f>AR9/AQ9*100</f>
        <v>104.63512396694215</v>
      </c>
      <c r="AT9" s="39">
        <f>AR9/AQ9*100</f>
        <v>104.63512396694215</v>
      </c>
      <c r="AU9" s="26"/>
    </row>
    <row r="10" spans="1:47" ht="20.25">
      <c r="A10" s="34" t="s">
        <v>23</v>
      </c>
      <c r="B10" s="35">
        <f t="shared" si="0"/>
        <v>56178.33128834356</v>
      </c>
      <c r="C10" s="35">
        <f t="shared" si="0"/>
        <v>9417.42</v>
      </c>
      <c r="D10" s="35">
        <f t="shared" si="0"/>
        <v>9636.355198404908</v>
      </c>
      <c r="E10" s="36">
        <f t="shared" si="1"/>
        <v>102.3247895751162</v>
      </c>
      <c r="F10" s="37">
        <f>F9*45.2/65.2</f>
        <v>48707.8527607362</v>
      </c>
      <c r="G10" s="37">
        <f>G9*45.2/65.2</f>
        <v>8165.6850306748465</v>
      </c>
      <c r="H10" s="37">
        <f>H9*45.2/65.2</f>
        <v>8356.807802515337</v>
      </c>
      <c r="I10" s="36">
        <f t="shared" si="2"/>
        <v>102.3405601749581</v>
      </c>
      <c r="J10" s="37">
        <f>J9*45.2/65.2</f>
        <v>7470.478527607362</v>
      </c>
      <c r="K10" s="37">
        <f>K9*45.2/65.2</f>
        <v>1251.7349693251533</v>
      </c>
      <c r="L10" s="37">
        <f>L9*45.2/65.2</f>
        <v>1279.5473958895705</v>
      </c>
      <c r="M10" s="33">
        <f t="shared" si="3"/>
        <v>102.22191016836508</v>
      </c>
      <c r="N10" s="38"/>
      <c r="O10" s="38"/>
      <c r="P10" s="38"/>
      <c r="Q10" s="39"/>
      <c r="R10" s="38"/>
      <c r="S10" s="38"/>
      <c r="T10" s="38"/>
      <c r="U10" s="39"/>
      <c r="V10" s="38"/>
      <c r="W10" s="38"/>
      <c r="X10" s="38"/>
      <c r="Y10" s="39"/>
      <c r="Z10" s="38"/>
      <c r="AA10" s="38"/>
      <c r="AB10" s="38"/>
      <c r="AC10" s="39"/>
      <c r="AD10" s="38"/>
      <c r="AE10" s="38"/>
      <c r="AF10" s="38"/>
      <c r="AG10" s="39"/>
      <c r="AH10" s="38"/>
      <c r="AI10" s="38"/>
      <c r="AJ10" s="38"/>
      <c r="AK10" s="39"/>
      <c r="AL10" s="38"/>
      <c r="AM10" s="38"/>
      <c r="AN10" s="38"/>
      <c r="AO10" s="39"/>
      <c r="AP10" s="38"/>
      <c r="AQ10" s="38"/>
      <c r="AR10" s="38"/>
      <c r="AS10" s="40"/>
      <c r="AT10" s="39"/>
      <c r="AU10" s="26"/>
    </row>
    <row r="11" spans="1:47" ht="20.25">
      <c r="A11" s="34" t="s">
        <v>24</v>
      </c>
      <c r="B11" s="35">
        <f>F11+J11</f>
        <v>1106</v>
      </c>
      <c r="C11" s="35">
        <f t="shared" si="0"/>
        <v>273</v>
      </c>
      <c r="D11" s="35">
        <f t="shared" si="0"/>
        <v>369.08473</v>
      </c>
      <c r="E11" s="36"/>
      <c r="F11" s="37">
        <v>1106</v>
      </c>
      <c r="G11" s="37">
        <v>273</v>
      </c>
      <c r="H11" s="37">
        <v>369.08473</v>
      </c>
      <c r="I11" s="36"/>
      <c r="J11" s="35"/>
      <c r="K11" s="35"/>
      <c r="L11" s="35"/>
      <c r="M11" s="33" t="e">
        <f t="shared" si="3"/>
        <v>#DIV/0!</v>
      </c>
      <c r="N11" s="38"/>
      <c r="O11" s="38"/>
      <c r="P11" s="38"/>
      <c r="Q11" s="39"/>
      <c r="R11" s="38"/>
      <c r="S11" s="38"/>
      <c r="T11" s="38"/>
      <c r="U11" s="39"/>
      <c r="V11" s="38"/>
      <c r="W11" s="38"/>
      <c r="X11" s="38"/>
      <c r="Y11" s="39"/>
      <c r="Z11" s="38"/>
      <c r="AA11" s="38"/>
      <c r="AB11" s="38"/>
      <c r="AC11" s="39"/>
      <c r="AD11" s="38"/>
      <c r="AE11" s="38"/>
      <c r="AF11" s="38"/>
      <c r="AG11" s="39"/>
      <c r="AH11" s="38"/>
      <c r="AI11" s="38"/>
      <c r="AJ11" s="38"/>
      <c r="AK11" s="39"/>
      <c r="AL11" s="38"/>
      <c r="AM11" s="38"/>
      <c r="AN11" s="38"/>
      <c r="AO11" s="39"/>
      <c r="AP11" s="38"/>
      <c r="AQ11" s="38"/>
      <c r="AR11" s="38"/>
      <c r="AS11" s="40"/>
      <c r="AT11" s="39"/>
      <c r="AU11" s="26"/>
    </row>
    <row r="12" spans="1:47" ht="30.75">
      <c r="A12" s="34" t="s">
        <v>25</v>
      </c>
      <c r="B12" s="35">
        <f t="shared" si="0"/>
        <v>6348</v>
      </c>
      <c r="C12" s="35">
        <f t="shared" si="0"/>
        <v>1507</v>
      </c>
      <c r="D12" s="35">
        <f t="shared" si="0"/>
        <v>1594.23637</v>
      </c>
      <c r="E12" s="36">
        <f t="shared" si="1"/>
        <v>105.78874386197745</v>
      </c>
      <c r="F12" s="37">
        <v>6348</v>
      </c>
      <c r="G12" s="37">
        <v>1507</v>
      </c>
      <c r="H12" s="37">
        <v>1594.23637</v>
      </c>
      <c r="I12" s="36">
        <f t="shared" si="2"/>
        <v>105.78874386197745</v>
      </c>
      <c r="J12" s="35"/>
      <c r="K12" s="35"/>
      <c r="L12" s="35"/>
      <c r="M12" s="33" t="e">
        <f t="shared" si="3"/>
        <v>#DIV/0!</v>
      </c>
      <c r="N12" s="38"/>
      <c r="O12" s="38"/>
      <c r="P12" s="38"/>
      <c r="Q12" s="39"/>
      <c r="R12" s="38"/>
      <c r="S12" s="38"/>
      <c r="T12" s="38"/>
      <c r="U12" s="39"/>
      <c r="V12" s="38"/>
      <c r="W12" s="38"/>
      <c r="X12" s="38"/>
      <c r="Y12" s="39"/>
      <c r="Z12" s="38"/>
      <c r="AA12" s="38"/>
      <c r="AB12" s="38"/>
      <c r="AC12" s="39"/>
      <c r="AD12" s="38"/>
      <c r="AE12" s="38"/>
      <c r="AF12" s="38"/>
      <c r="AG12" s="39"/>
      <c r="AH12" s="38"/>
      <c r="AI12" s="38"/>
      <c r="AJ12" s="38"/>
      <c r="AK12" s="39"/>
      <c r="AL12" s="38"/>
      <c r="AM12" s="38"/>
      <c r="AN12" s="38"/>
      <c r="AO12" s="39"/>
      <c r="AP12" s="38"/>
      <c r="AQ12" s="38"/>
      <c r="AR12" s="38"/>
      <c r="AS12" s="40"/>
      <c r="AT12" s="39"/>
      <c r="AU12" s="26"/>
    </row>
    <row r="13" spans="1:47" ht="20.25">
      <c r="A13" s="34" t="s">
        <v>26</v>
      </c>
      <c r="B13" s="35">
        <f t="shared" si="0"/>
        <v>38</v>
      </c>
      <c r="C13" s="35">
        <f t="shared" si="0"/>
        <v>0</v>
      </c>
      <c r="D13" s="35">
        <f t="shared" si="0"/>
        <v>16.61661</v>
      </c>
      <c r="E13" s="36" t="e">
        <f t="shared" si="1"/>
        <v>#DIV/0!</v>
      </c>
      <c r="F13" s="37">
        <v>19</v>
      </c>
      <c r="G13" s="37"/>
      <c r="H13" s="37">
        <v>8.3083</v>
      </c>
      <c r="I13" s="36" t="e">
        <f t="shared" si="2"/>
        <v>#DIV/0!</v>
      </c>
      <c r="J13" s="35">
        <v>19</v>
      </c>
      <c r="K13" s="35"/>
      <c r="L13" s="35">
        <v>8.30831</v>
      </c>
      <c r="M13" s="33" t="e">
        <f t="shared" si="3"/>
        <v>#DIV/0!</v>
      </c>
      <c r="N13" s="38">
        <v>1.5</v>
      </c>
      <c r="O13" s="38">
        <v>1.5</v>
      </c>
      <c r="P13" s="38">
        <v>1.537</v>
      </c>
      <c r="Q13" s="39"/>
      <c r="R13" s="38">
        <v>1.5</v>
      </c>
      <c r="S13" s="38">
        <v>1.5</v>
      </c>
      <c r="T13" s="38">
        <v>1.54</v>
      </c>
      <c r="U13" s="39"/>
      <c r="V13" s="38"/>
      <c r="W13" s="38"/>
      <c r="X13" s="38"/>
      <c r="Y13" s="39"/>
      <c r="Z13" s="38">
        <v>9</v>
      </c>
      <c r="AA13" s="38">
        <v>9</v>
      </c>
      <c r="AB13" s="38">
        <v>9.065</v>
      </c>
      <c r="AC13" s="39"/>
      <c r="AD13" s="38"/>
      <c r="AE13" s="38"/>
      <c r="AF13" s="38"/>
      <c r="AG13" s="39"/>
      <c r="AH13" s="38"/>
      <c r="AI13" s="38"/>
      <c r="AJ13" s="38"/>
      <c r="AK13" s="39"/>
      <c r="AL13" s="38"/>
      <c r="AM13" s="38"/>
      <c r="AN13" s="38"/>
      <c r="AO13" s="39"/>
      <c r="AP13" s="38"/>
      <c r="AQ13" s="38"/>
      <c r="AR13" s="38"/>
      <c r="AS13" s="40"/>
      <c r="AT13" s="39"/>
      <c r="AU13" s="26"/>
    </row>
    <row r="14" spans="1:47" ht="20.25">
      <c r="A14" s="34" t="s">
        <v>27</v>
      </c>
      <c r="B14" s="35">
        <f>F14+J14</f>
        <v>0</v>
      </c>
      <c r="C14" s="35">
        <f t="shared" si="0"/>
        <v>0</v>
      </c>
      <c r="D14" s="35">
        <f t="shared" si="0"/>
        <v>11.5</v>
      </c>
      <c r="E14" s="36"/>
      <c r="F14" s="37"/>
      <c r="G14" s="37"/>
      <c r="H14" s="37">
        <v>11.5</v>
      </c>
      <c r="I14" s="36" t="e">
        <f t="shared" si="2"/>
        <v>#DIV/0!</v>
      </c>
      <c r="J14" s="35"/>
      <c r="K14" s="35"/>
      <c r="L14" s="35"/>
      <c r="M14" s="33" t="e">
        <f t="shared" si="3"/>
        <v>#DIV/0!</v>
      </c>
      <c r="N14" s="38"/>
      <c r="O14" s="38"/>
      <c r="P14" s="38"/>
      <c r="Q14" s="39"/>
      <c r="R14" s="38"/>
      <c r="S14" s="38"/>
      <c r="T14" s="38"/>
      <c r="U14" s="39"/>
      <c r="V14" s="38"/>
      <c r="W14" s="38"/>
      <c r="X14" s="38"/>
      <c r="Y14" s="39"/>
      <c r="Z14" s="38"/>
      <c r="AA14" s="38"/>
      <c r="AB14" s="38"/>
      <c r="AC14" s="39"/>
      <c r="AD14" s="38"/>
      <c r="AE14" s="38"/>
      <c r="AF14" s="38"/>
      <c r="AG14" s="39"/>
      <c r="AH14" s="38"/>
      <c r="AI14" s="38"/>
      <c r="AJ14" s="38"/>
      <c r="AK14" s="39"/>
      <c r="AL14" s="38"/>
      <c r="AM14" s="38"/>
      <c r="AN14" s="38"/>
      <c r="AO14" s="39"/>
      <c r="AP14" s="38"/>
      <c r="AQ14" s="38"/>
      <c r="AR14" s="38"/>
      <c r="AS14" s="40"/>
      <c r="AT14" s="39"/>
      <c r="AU14" s="26"/>
    </row>
    <row r="15" spans="1:47" ht="20.25">
      <c r="A15" s="34" t="s">
        <v>28</v>
      </c>
      <c r="B15" s="35">
        <f t="shared" si="0"/>
        <v>1201</v>
      </c>
      <c r="C15" s="35">
        <f t="shared" si="0"/>
        <v>69.7</v>
      </c>
      <c r="D15" s="35">
        <f t="shared" si="0"/>
        <v>89.64037</v>
      </c>
      <c r="E15" s="36">
        <f t="shared" si="1"/>
        <v>128.60885222381634</v>
      </c>
      <c r="F15" s="37"/>
      <c r="G15" s="37"/>
      <c r="H15" s="37"/>
      <c r="I15" s="36"/>
      <c r="J15" s="35">
        <v>1201</v>
      </c>
      <c r="K15" s="35">
        <v>69.7</v>
      </c>
      <c r="L15" s="35">
        <v>89.64037</v>
      </c>
      <c r="M15" s="33">
        <f t="shared" si="3"/>
        <v>128.60885222381634</v>
      </c>
      <c r="N15" s="38">
        <v>42</v>
      </c>
      <c r="O15" s="38">
        <v>42</v>
      </c>
      <c r="P15" s="38">
        <v>43.392</v>
      </c>
      <c r="Q15" s="39">
        <f>P15/O15*100</f>
        <v>103.31428571428572</v>
      </c>
      <c r="R15" s="38">
        <v>500</v>
      </c>
      <c r="S15" s="38">
        <v>500</v>
      </c>
      <c r="T15" s="38">
        <v>534.481</v>
      </c>
      <c r="U15" s="39">
        <f>T15/S15*100</f>
        <v>106.8962</v>
      </c>
      <c r="V15" s="38">
        <v>27.8</v>
      </c>
      <c r="W15" s="38">
        <v>27.8</v>
      </c>
      <c r="X15" s="38">
        <v>28.183</v>
      </c>
      <c r="Y15" s="39">
        <f>X15/W15*100</f>
        <v>101.37769784172662</v>
      </c>
      <c r="Z15" s="38">
        <v>24</v>
      </c>
      <c r="AA15" s="38">
        <v>24</v>
      </c>
      <c r="AB15" s="38">
        <v>20.751</v>
      </c>
      <c r="AC15" s="39">
        <f>AB15/AA15*100</f>
        <v>86.4625</v>
      </c>
      <c r="AD15" s="38">
        <v>20</v>
      </c>
      <c r="AE15" s="38">
        <v>20</v>
      </c>
      <c r="AF15" s="38">
        <v>21.674</v>
      </c>
      <c r="AG15" s="39"/>
      <c r="AH15" s="38">
        <v>42</v>
      </c>
      <c r="AI15" s="38">
        <v>42</v>
      </c>
      <c r="AJ15" s="38">
        <v>39.473</v>
      </c>
      <c r="AK15" s="39">
        <f>AJ15/AI15*100</f>
        <v>93.98333333333333</v>
      </c>
      <c r="AL15" s="38">
        <v>27</v>
      </c>
      <c r="AM15" s="38">
        <v>27</v>
      </c>
      <c r="AN15" s="38">
        <v>29.192</v>
      </c>
      <c r="AO15" s="39"/>
      <c r="AP15" s="38">
        <v>40</v>
      </c>
      <c r="AQ15" s="38">
        <v>40</v>
      </c>
      <c r="AR15" s="38">
        <v>41.298</v>
      </c>
      <c r="AS15" s="40"/>
      <c r="AT15" s="39">
        <f>AR15/AQ15*100</f>
        <v>103.245</v>
      </c>
      <c r="AU15" s="26"/>
    </row>
    <row r="16" spans="1:48" ht="20.25">
      <c r="A16" s="34" t="s">
        <v>29</v>
      </c>
      <c r="B16" s="35">
        <f t="shared" si="0"/>
        <v>7118.7</v>
      </c>
      <c r="C16" s="35">
        <f t="shared" si="0"/>
        <v>903.45</v>
      </c>
      <c r="D16" s="35">
        <f t="shared" si="0"/>
        <v>1041.6049</v>
      </c>
      <c r="E16" s="36">
        <f t="shared" si="1"/>
        <v>115.29192539708895</v>
      </c>
      <c r="F16" s="37"/>
      <c r="G16" s="37"/>
      <c r="H16" s="37"/>
      <c r="I16" s="36"/>
      <c r="J16" s="35">
        <v>7118.7</v>
      </c>
      <c r="K16" s="35">
        <v>903.45</v>
      </c>
      <c r="L16" s="35">
        <v>1041.6049</v>
      </c>
      <c r="M16" s="33">
        <f t="shared" si="3"/>
        <v>115.29192539708895</v>
      </c>
      <c r="N16" s="38">
        <v>892</v>
      </c>
      <c r="O16" s="38">
        <v>892</v>
      </c>
      <c r="P16" s="38">
        <v>964.343</v>
      </c>
      <c r="Q16" s="39">
        <f>P16/O16*100</f>
        <v>108.11020179372197</v>
      </c>
      <c r="R16" s="38">
        <v>1250</v>
      </c>
      <c r="S16" s="38">
        <v>1250</v>
      </c>
      <c r="T16" s="38">
        <v>1349.013</v>
      </c>
      <c r="U16" s="39">
        <f>T16/S16*100</f>
        <v>107.92104</v>
      </c>
      <c r="V16" s="38">
        <v>783.227</v>
      </c>
      <c r="W16" s="38">
        <v>783.2</v>
      </c>
      <c r="X16" s="38">
        <v>891.791</v>
      </c>
      <c r="Y16" s="39">
        <f>X16/W16*100</f>
        <v>113.86504085801839</v>
      </c>
      <c r="Z16" s="38">
        <v>819.1</v>
      </c>
      <c r="AA16" s="38">
        <v>819.1</v>
      </c>
      <c r="AB16" s="38">
        <v>888.486</v>
      </c>
      <c r="AC16" s="39">
        <f>AB16/AA16*100</f>
        <v>108.47100476132341</v>
      </c>
      <c r="AD16" s="38">
        <v>347.2</v>
      </c>
      <c r="AE16" s="38">
        <v>347.2</v>
      </c>
      <c r="AF16" s="38">
        <v>474.989</v>
      </c>
      <c r="AG16" s="39">
        <f>AF16/AE16*100</f>
        <v>136.80558755760367</v>
      </c>
      <c r="AH16" s="38">
        <v>846.6</v>
      </c>
      <c r="AI16" s="38">
        <v>846.6</v>
      </c>
      <c r="AJ16" s="38">
        <v>567.307</v>
      </c>
      <c r="AK16" s="39">
        <f>AJ16/AI16*100</f>
        <v>67.01004016064257</v>
      </c>
      <c r="AL16" s="38">
        <v>206</v>
      </c>
      <c r="AM16" s="38">
        <v>206</v>
      </c>
      <c r="AN16" s="38">
        <v>212.46</v>
      </c>
      <c r="AO16" s="39">
        <f>AN16/AM16*100</f>
        <v>103.1359223300971</v>
      </c>
      <c r="AP16" s="38">
        <v>671</v>
      </c>
      <c r="AQ16" s="38">
        <v>671</v>
      </c>
      <c r="AR16" s="38">
        <v>676.346</v>
      </c>
      <c r="AS16" s="40">
        <f>AR16/AQ16*100</f>
        <v>100.79672131147541</v>
      </c>
      <c r="AT16" s="39">
        <f>AR16/AQ16*100</f>
        <v>100.79672131147541</v>
      </c>
      <c r="AU16" s="26"/>
      <c r="AV16" s="41"/>
    </row>
    <row r="17" spans="1:47" ht="20.25">
      <c r="A17" s="34" t="s">
        <v>30</v>
      </c>
      <c r="B17" s="35">
        <f t="shared" si="0"/>
        <v>444</v>
      </c>
      <c r="C17" s="35">
        <f t="shared" si="0"/>
        <v>102</v>
      </c>
      <c r="D17" s="35">
        <f t="shared" si="0"/>
        <v>151.89709</v>
      </c>
      <c r="E17" s="36">
        <f t="shared" si="1"/>
        <v>148.9187156862745</v>
      </c>
      <c r="F17" s="42">
        <v>444</v>
      </c>
      <c r="G17" s="42">
        <v>102</v>
      </c>
      <c r="H17" s="37">
        <v>151.89709</v>
      </c>
      <c r="I17" s="36">
        <f t="shared" si="2"/>
        <v>148.9187156862745</v>
      </c>
      <c r="J17" s="35"/>
      <c r="K17" s="35"/>
      <c r="L17" s="35"/>
      <c r="M17" s="33" t="e">
        <f t="shared" si="3"/>
        <v>#DIV/0!</v>
      </c>
      <c r="N17" s="38"/>
      <c r="O17" s="38"/>
      <c r="P17" s="38"/>
      <c r="Q17" s="39"/>
      <c r="R17" s="38">
        <v>17.6</v>
      </c>
      <c r="S17" s="38">
        <v>17.6</v>
      </c>
      <c r="T17" s="38">
        <v>17.6</v>
      </c>
      <c r="U17" s="39">
        <f>T17/S17*100</f>
        <v>100</v>
      </c>
      <c r="V17" s="38"/>
      <c r="W17" s="38"/>
      <c r="X17" s="38"/>
      <c r="Y17" s="39"/>
      <c r="Z17" s="38"/>
      <c r="AA17" s="38"/>
      <c r="AB17" s="38"/>
      <c r="AC17" s="39"/>
      <c r="AD17" s="38"/>
      <c r="AE17" s="38"/>
      <c r="AF17" s="38"/>
      <c r="AG17" s="39"/>
      <c r="AH17" s="38"/>
      <c r="AI17" s="38"/>
      <c r="AJ17" s="38"/>
      <c r="AK17" s="39"/>
      <c r="AL17" s="38"/>
      <c r="AM17" s="38"/>
      <c r="AN17" s="38"/>
      <c r="AO17" s="39"/>
      <c r="AP17" s="38"/>
      <c r="AQ17" s="38"/>
      <c r="AR17" s="38"/>
      <c r="AS17" s="40"/>
      <c r="AT17" s="39"/>
      <c r="AU17" s="26"/>
    </row>
    <row r="18" spans="1:47" ht="46.5">
      <c r="A18" s="34" t="s">
        <v>31</v>
      </c>
      <c r="B18" s="35">
        <f t="shared" si="0"/>
        <v>0</v>
      </c>
      <c r="C18" s="35">
        <f t="shared" si="0"/>
        <v>0</v>
      </c>
      <c r="D18" s="35">
        <f t="shared" si="0"/>
        <v>0.0513</v>
      </c>
      <c r="E18" s="36" t="e">
        <f t="shared" si="1"/>
        <v>#DIV/0!</v>
      </c>
      <c r="F18" s="42"/>
      <c r="G18" s="42"/>
      <c r="H18" s="37">
        <v>0.0513</v>
      </c>
      <c r="I18" s="36" t="e">
        <f t="shared" si="2"/>
        <v>#DIV/0!</v>
      </c>
      <c r="J18" s="35"/>
      <c r="K18" s="35"/>
      <c r="L18" s="35"/>
      <c r="M18" s="33" t="e">
        <f t="shared" si="3"/>
        <v>#DIV/0!</v>
      </c>
      <c r="N18" s="38"/>
      <c r="O18" s="38"/>
      <c r="P18" s="38"/>
      <c r="Q18" s="39"/>
      <c r="R18" s="38"/>
      <c r="S18" s="38"/>
      <c r="T18" s="38"/>
      <c r="U18" s="39"/>
      <c r="V18" s="38"/>
      <c r="W18" s="38"/>
      <c r="X18" s="38"/>
      <c r="Y18" s="39"/>
      <c r="Z18" s="38"/>
      <c r="AA18" s="38"/>
      <c r="AB18" s="38"/>
      <c r="AC18" s="39"/>
      <c r="AD18" s="38"/>
      <c r="AE18" s="38"/>
      <c r="AF18" s="38"/>
      <c r="AG18" s="39"/>
      <c r="AH18" s="38"/>
      <c r="AI18" s="38"/>
      <c r="AJ18" s="38"/>
      <c r="AK18" s="39"/>
      <c r="AL18" s="38"/>
      <c r="AM18" s="38"/>
      <c r="AN18" s="38"/>
      <c r="AO18" s="39"/>
      <c r="AP18" s="38"/>
      <c r="AQ18" s="38"/>
      <c r="AR18" s="38"/>
      <c r="AS18" s="40"/>
      <c r="AT18" s="39"/>
      <c r="AU18" s="26"/>
    </row>
    <row r="19" spans="1:47" s="5" customFormat="1" ht="20.25">
      <c r="A19" s="28" t="s">
        <v>32</v>
      </c>
      <c r="B19" s="29">
        <f>B20+B26+B25+B27+B28+B29+B31+B30</f>
        <v>8678.324</v>
      </c>
      <c r="C19" s="29">
        <f>C20+C26+C25+C27+C28+C29+C31+C30</f>
        <v>1644.409</v>
      </c>
      <c r="D19" s="29">
        <f>D20+D26+D25+D27+D28+D29+D31+D30</f>
        <v>4053.9769699999997</v>
      </c>
      <c r="E19" s="30">
        <f t="shared" si="1"/>
        <v>246.53094029526713</v>
      </c>
      <c r="F19" s="29">
        <f>F20+F26+F27++F28+F29+F30+F31</f>
        <v>4795</v>
      </c>
      <c r="G19" s="29">
        <f>G20+G26+G27+G28+G29+G31+G30</f>
        <v>696.7</v>
      </c>
      <c r="H19" s="29">
        <f>H20+H26+H27+H28+H29+H31+H30</f>
        <v>2900.63138</v>
      </c>
      <c r="I19" s="30">
        <f t="shared" si="2"/>
        <v>416.3386507822592</v>
      </c>
      <c r="J19" s="31">
        <f>J20+J25+J26+J27+J28+J29+J31+J30</f>
        <v>3883.324</v>
      </c>
      <c r="K19" s="31">
        <f>K20+K25+K26+K27+K28+K29+K31+K30</f>
        <v>947.7090000000001</v>
      </c>
      <c r="L19" s="31">
        <f>L20+L25+L26+L27+L28+L29+L31+L30</f>
        <v>1153.34559</v>
      </c>
      <c r="M19" s="33">
        <f t="shared" si="3"/>
        <v>121.69828396691386</v>
      </c>
      <c r="N19" s="38"/>
      <c r="O19" s="38"/>
      <c r="P19" s="38"/>
      <c r="Q19" s="39"/>
      <c r="R19" s="38"/>
      <c r="S19" s="38"/>
      <c r="T19" s="38"/>
      <c r="U19" s="39"/>
      <c r="V19" s="38"/>
      <c r="W19" s="38"/>
      <c r="X19" s="38"/>
      <c r="Y19" s="39"/>
      <c r="Z19" s="38"/>
      <c r="AA19" s="38"/>
      <c r="AB19" s="38"/>
      <c r="AC19" s="39"/>
      <c r="AD19" s="38"/>
      <c r="AE19" s="38"/>
      <c r="AF19" s="38"/>
      <c r="AG19" s="39"/>
      <c r="AH19" s="38"/>
      <c r="AI19" s="38"/>
      <c r="AJ19" s="38"/>
      <c r="AK19" s="39"/>
      <c r="AL19" s="38"/>
      <c r="AM19" s="38"/>
      <c r="AN19" s="38"/>
      <c r="AO19" s="39"/>
      <c r="AP19" s="38"/>
      <c r="AQ19" s="38"/>
      <c r="AR19" s="38"/>
      <c r="AS19" s="40"/>
      <c r="AT19" s="39"/>
      <c r="AU19" s="26"/>
    </row>
    <row r="20" spans="1:47" s="5" customFormat="1" ht="46.5">
      <c r="A20" s="34" t="s">
        <v>33</v>
      </c>
      <c r="B20" s="35">
        <f>B21+B22+B23+B24</f>
        <v>5826.3</v>
      </c>
      <c r="C20" s="35">
        <f>C21+C22+C23+C24</f>
        <v>766.235</v>
      </c>
      <c r="D20" s="35">
        <f>D21+D22+D23+D24</f>
        <v>860.1408799999999</v>
      </c>
      <c r="E20" s="36">
        <f t="shared" si="1"/>
        <v>112.25549341912075</v>
      </c>
      <c r="F20" s="42">
        <f>F21+F22+F23+F24</f>
        <v>2714</v>
      </c>
      <c r="G20" s="42">
        <f>G21+G22+G23+G24</f>
        <v>330.75</v>
      </c>
      <c r="H20" s="42">
        <f>H21+H22+H23+H24</f>
        <v>390.30566</v>
      </c>
      <c r="I20" s="36">
        <f t="shared" si="2"/>
        <v>118.00624640967499</v>
      </c>
      <c r="J20" s="42">
        <f>J21+J22+J23+J24</f>
        <v>3112.3</v>
      </c>
      <c r="K20" s="42">
        <f>K21+K22+K23+K24</f>
        <v>435.485</v>
      </c>
      <c r="L20" s="42">
        <f>L21+L22+L23+L24</f>
        <v>469.83521999999994</v>
      </c>
      <c r="M20" s="33">
        <f t="shared" si="3"/>
        <v>107.8878078464241</v>
      </c>
      <c r="N20" s="43" t="e">
        <f>N21+N22+N23+N24+#REF!</f>
        <v>#REF!</v>
      </c>
      <c r="O20" s="43" t="e">
        <f>O21+O22+O23+O24+#REF!</f>
        <v>#REF!</v>
      </c>
      <c r="P20" s="43" t="e">
        <f>P21+P22+P23+P24+#REF!</f>
        <v>#REF!</v>
      </c>
      <c r="Q20" s="44" t="e">
        <f>P20/O20*100</f>
        <v>#REF!</v>
      </c>
      <c r="R20" s="43" t="e">
        <f>R21+R22+R23+R24+#REF!</f>
        <v>#REF!</v>
      </c>
      <c r="S20" s="43" t="e">
        <f>S21+S22+S23+S24+#REF!</f>
        <v>#REF!</v>
      </c>
      <c r="T20" s="43" t="e">
        <f>T21+T22+T23+T24+#REF!</f>
        <v>#REF!</v>
      </c>
      <c r="U20" s="45" t="e">
        <f>T20/S20*100</f>
        <v>#REF!</v>
      </c>
      <c r="V20" s="43" t="e">
        <f>V21+V22+V23+V24+#REF!</f>
        <v>#REF!</v>
      </c>
      <c r="W20" s="43" t="e">
        <f>W21+W22+W23+W24+#REF!</f>
        <v>#REF!</v>
      </c>
      <c r="X20" s="43" t="e">
        <f>X21+X22+X23+X24+#REF!</f>
        <v>#REF!</v>
      </c>
      <c r="Y20" s="45" t="e">
        <f>X20/W20*100</f>
        <v>#REF!</v>
      </c>
      <c r="Z20" s="43" t="e">
        <f>Z21+Z22+Z23+Z24+#REF!</f>
        <v>#REF!</v>
      </c>
      <c r="AA20" s="43" t="e">
        <f>AA21+AA22+AA23+AA24+#REF!</f>
        <v>#REF!</v>
      </c>
      <c r="AB20" s="43" t="e">
        <f>AB21+AB22+AB23+AB24+#REF!</f>
        <v>#REF!</v>
      </c>
      <c r="AC20" s="45" t="e">
        <f>AB20/AA20*100</f>
        <v>#REF!</v>
      </c>
      <c r="AD20" s="43" t="e">
        <f>AD21+AD22+AD23+AD24+#REF!</f>
        <v>#REF!</v>
      </c>
      <c r="AE20" s="43" t="e">
        <f>AE21+AE22+AE23+AE24+#REF!</f>
        <v>#REF!</v>
      </c>
      <c r="AF20" s="43" t="e">
        <f>AF21+AF22+AF23+AF24+#REF!</f>
        <v>#REF!</v>
      </c>
      <c r="AG20" s="45" t="e">
        <f>AF20/AE20*100</f>
        <v>#REF!</v>
      </c>
      <c r="AH20" s="43" t="e">
        <f>AH21+AH22+AH23+AH24+#REF!</f>
        <v>#REF!</v>
      </c>
      <c r="AI20" s="43" t="e">
        <f>AI21+AI22+AI23+AI24+#REF!</f>
        <v>#REF!</v>
      </c>
      <c r="AJ20" s="43" t="e">
        <f>AJ21+AJ22+AJ23+AJ24+#REF!</f>
        <v>#REF!</v>
      </c>
      <c r="AK20" s="45" t="e">
        <f>AJ20/AI20*100</f>
        <v>#REF!</v>
      </c>
      <c r="AL20" s="43" t="e">
        <f>AL21+AL22+AL23+AL24+#REF!</f>
        <v>#REF!</v>
      </c>
      <c r="AM20" s="43" t="e">
        <f>AM21+AM22+AM23+AM24+#REF!</f>
        <v>#REF!</v>
      </c>
      <c r="AN20" s="43" t="e">
        <f>AN21+AN22+AN23+AN24+#REF!</f>
        <v>#REF!</v>
      </c>
      <c r="AO20" s="44" t="e">
        <f>AN20/AM20*100</f>
        <v>#REF!</v>
      </c>
      <c r="AP20" s="43" t="e">
        <f>AP21+AP22+AP23+AP24+#REF!</f>
        <v>#REF!</v>
      </c>
      <c r="AQ20" s="43" t="e">
        <f>AQ21+AQ22+AQ23+AQ24+#REF!</f>
        <v>#REF!</v>
      </c>
      <c r="AR20" s="43" t="e">
        <f>AR21+AR22+AR23+AR24+#REF!</f>
        <v>#REF!</v>
      </c>
      <c r="AS20" s="46" t="e">
        <f>AR20/AQ20*100</f>
        <v>#REF!</v>
      </c>
      <c r="AT20" s="39" t="e">
        <f>AR20/AQ20*100</f>
        <v>#REF!</v>
      </c>
      <c r="AU20" s="26"/>
    </row>
    <row r="21" spans="1:47" s="5" customFormat="1" ht="20.25">
      <c r="A21" s="47" t="s">
        <v>34</v>
      </c>
      <c r="B21" s="35">
        <f aca="true" t="shared" si="4" ref="B21:D33">F21+J21</f>
        <v>3957</v>
      </c>
      <c r="C21" s="35">
        <f t="shared" si="4"/>
        <v>414</v>
      </c>
      <c r="D21" s="35">
        <f t="shared" si="0"/>
        <v>456.88797</v>
      </c>
      <c r="E21" s="36">
        <f t="shared" si="1"/>
        <v>110.35941304347826</v>
      </c>
      <c r="F21" s="48">
        <f>1977+3</f>
        <v>1980</v>
      </c>
      <c r="G21" s="48">
        <v>207</v>
      </c>
      <c r="H21" s="49">
        <v>228.44385</v>
      </c>
      <c r="I21" s="36">
        <f t="shared" si="2"/>
        <v>110.35934782608696</v>
      </c>
      <c r="J21" s="35">
        <v>1977</v>
      </c>
      <c r="K21" s="35">
        <v>207</v>
      </c>
      <c r="L21" s="35">
        <v>228.44412</v>
      </c>
      <c r="M21" s="33">
        <f t="shared" si="3"/>
        <v>110.35947826086957</v>
      </c>
      <c r="N21" s="50">
        <v>102.5</v>
      </c>
      <c r="O21" s="50">
        <v>102.5</v>
      </c>
      <c r="P21" s="50">
        <v>74.237</v>
      </c>
      <c r="Q21" s="39">
        <f>P21/O21*100</f>
        <v>72.42634146341463</v>
      </c>
      <c r="R21" s="50">
        <v>202.5</v>
      </c>
      <c r="S21" s="50">
        <v>202.5</v>
      </c>
      <c r="T21" s="50">
        <v>230.352</v>
      </c>
      <c r="U21" s="51">
        <v>39.57</v>
      </c>
      <c r="V21" s="50">
        <v>87</v>
      </c>
      <c r="W21" s="50">
        <v>87</v>
      </c>
      <c r="X21" s="50">
        <v>140.093</v>
      </c>
      <c r="Y21" s="51">
        <v>24.473</v>
      </c>
      <c r="Z21" s="50">
        <v>63</v>
      </c>
      <c r="AA21" s="50">
        <v>63</v>
      </c>
      <c r="AB21" s="50">
        <v>82.945</v>
      </c>
      <c r="AC21" s="51">
        <v>24.473</v>
      </c>
      <c r="AD21" s="50">
        <v>96</v>
      </c>
      <c r="AE21" s="50">
        <v>96</v>
      </c>
      <c r="AF21" s="50">
        <v>183.317</v>
      </c>
      <c r="AG21" s="51">
        <v>24.473</v>
      </c>
      <c r="AH21" s="50">
        <v>87.5</v>
      </c>
      <c r="AI21" s="50">
        <v>87.5</v>
      </c>
      <c r="AJ21" s="50">
        <v>117.261</v>
      </c>
      <c r="AK21" s="51">
        <f>AJ21/AI21*100</f>
        <v>134.01257142857142</v>
      </c>
      <c r="AL21" s="52">
        <v>45.5</v>
      </c>
      <c r="AM21" s="52">
        <v>45.5</v>
      </c>
      <c r="AN21" s="52">
        <v>5.992</v>
      </c>
      <c r="AO21" s="53">
        <f>AN21/AM21*100</f>
        <v>13.169230769230769</v>
      </c>
      <c r="AP21" s="52">
        <v>172</v>
      </c>
      <c r="AQ21" s="52">
        <v>172</v>
      </c>
      <c r="AR21" s="52">
        <v>197.673</v>
      </c>
      <c r="AS21" s="54"/>
      <c r="AT21" s="39">
        <f>AR21/AQ21*100</f>
        <v>114.92616279069767</v>
      </c>
      <c r="AU21" s="26"/>
    </row>
    <row r="22" spans="1:47" s="5" customFormat="1" ht="20.25">
      <c r="A22" s="47" t="s">
        <v>35</v>
      </c>
      <c r="B22" s="35">
        <f t="shared" si="4"/>
        <v>1564</v>
      </c>
      <c r="C22" s="35">
        <f t="shared" si="4"/>
        <v>334.83500000000004</v>
      </c>
      <c r="D22" s="35">
        <f t="shared" si="0"/>
        <v>385.62672999999995</v>
      </c>
      <c r="E22" s="36">
        <f t="shared" si="1"/>
        <v>115.16918183582956</v>
      </c>
      <c r="F22" s="48">
        <v>495</v>
      </c>
      <c r="G22" s="48">
        <v>123.75</v>
      </c>
      <c r="H22" s="48">
        <v>161.86181</v>
      </c>
      <c r="I22" s="36">
        <f t="shared" si="2"/>
        <v>130.79742222222222</v>
      </c>
      <c r="J22" s="35">
        <v>1069</v>
      </c>
      <c r="K22" s="35">
        <v>211.085</v>
      </c>
      <c r="L22" s="35">
        <v>223.76492</v>
      </c>
      <c r="M22" s="33">
        <f t="shared" si="3"/>
        <v>106.00702086837055</v>
      </c>
      <c r="N22" s="50"/>
      <c r="O22" s="50"/>
      <c r="P22" s="50"/>
      <c r="Q22" s="39"/>
      <c r="R22" s="50">
        <v>120</v>
      </c>
      <c r="S22" s="50">
        <v>120</v>
      </c>
      <c r="T22" s="50">
        <v>125.373</v>
      </c>
      <c r="U22" s="51">
        <f>T22/S22*100</f>
        <v>104.4775</v>
      </c>
      <c r="V22" s="50"/>
      <c r="W22" s="50"/>
      <c r="X22" s="50"/>
      <c r="Y22" s="51"/>
      <c r="Z22" s="50">
        <v>6</v>
      </c>
      <c r="AA22" s="50">
        <v>6</v>
      </c>
      <c r="AB22" s="50">
        <v>3.055</v>
      </c>
      <c r="AC22" s="51"/>
      <c r="AD22" s="50"/>
      <c r="AE22" s="50"/>
      <c r="AF22" s="50"/>
      <c r="AG22" s="51"/>
      <c r="AH22" s="50">
        <v>7</v>
      </c>
      <c r="AI22" s="50">
        <v>7</v>
      </c>
      <c r="AJ22" s="50">
        <v>7.393</v>
      </c>
      <c r="AK22" s="51">
        <f>AJ22/AI22*100</f>
        <v>105.6142857142857</v>
      </c>
      <c r="AL22" s="52">
        <v>16</v>
      </c>
      <c r="AM22" s="52">
        <v>16</v>
      </c>
      <c r="AN22" s="52">
        <v>21.046</v>
      </c>
      <c r="AO22" s="53">
        <f>AN22/AM22*100</f>
        <v>131.5375</v>
      </c>
      <c r="AP22" s="52">
        <v>16</v>
      </c>
      <c r="AQ22" s="52">
        <v>16</v>
      </c>
      <c r="AR22" s="52">
        <v>16.202</v>
      </c>
      <c r="AS22" s="54"/>
      <c r="AT22" s="39">
        <f>AR22/AQ22*100</f>
        <v>101.26250000000002</v>
      </c>
      <c r="AU22" s="26"/>
    </row>
    <row r="23" spans="1:47" s="5" customFormat="1" ht="20.25">
      <c r="A23" s="47" t="s">
        <v>36</v>
      </c>
      <c r="B23" s="35">
        <f t="shared" si="4"/>
        <v>66.3</v>
      </c>
      <c r="C23" s="35">
        <f t="shared" si="4"/>
        <v>17.4</v>
      </c>
      <c r="D23" s="35">
        <f t="shared" si="0"/>
        <v>17.62618</v>
      </c>
      <c r="E23" s="36">
        <f t="shared" si="1"/>
        <v>101.29988505747127</v>
      </c>
      <c r="F23" s="48"/>
      <c r="G23" s="48"/>
      <c r="H23" s="48"/>
      <c r="I23" s="36"/>
      <c r="J23" s="35">
        <v>66.3</v>
      </c>
      <c r="K23" s="35">
        <v>17.4</v>
      </c>
      <c r="L23" s="35">
        <v>17.62618</v>
      </c>
      <c r="M23" s="33">
        <f t="shared" si="3"/>
        <v>101.29988505747127</v>
      </c>
      <c r="N23" s="50">
        <v>7</v>
      </c>
      <c r="O23" s="50">
        <v>7</v>
      </c>
      <c r="P23" s="50">
        <v>1.579</v>
      </c>
      <c r="Q23" s="39">
        <f>P23/O23*100</f>
        <v>22.557142857142857</v>
      </c>
      <c r="R23" s="50">
        <v>70</v>
      </c>
      <c r="S23" s="50">
        <v>70</v>
      </c>
      <c r="T23" s="50">
        <v>70.559</v>
      </c>
      <c r="U23" s="51">
        <f>T23/S23*100</f>
        <v>100.79857142857142</v>
      </c>
      <c r="V23" s="50"/>
      <c r="W23" s="50"/>
      <c r="X23" s="50"/>
      <c r="Y23" s="51"/>
      <c r="Z23" s="50"/>
      <c r="AA23" s="50"/>
      <c r="AB23" s="50"/>
      <c r="AC23" s="51"/>
      <c r="AD23" s="50">
        <v>47</v>
      </c>
      <c r="AE23" s="50">
        <v>47</v>
      </c>
      <c r="AF23" s="50">
        <v>50.284</v>
      </c>
      <c r="AG23" s="51">
        <f>AF23/AE23*100</f>
        <v>106.9872340425532</v>
      </c>
      <c r="AH23" s="50">
        <v>6.4</v>
      </c>
      <c r="AI23" s="50">
        <v>6.4</v>
      </c>
      <c r="AJ23" s="50">
        <v>6.056</v>
      </c>
      <c r="AK23" s="51">
        <f>AJ23/AI23*100</f>
        <v>94.62499999999999</v>
      </c>
      <c r="AL23" s="52">
        <v>3</v>
      </c>
      <c r="AM23" s="52">
        <v>3</v>
      </c>
      <c r="AN23" s="52"/>
      <c r="AO23" s="53">
        <f>AN23/AM23*100</f>
        <v>0</v>
      </c>
      <c r="AP23" s="52"/>
      <c r="AQ23" s="52"/>
      <c r="AR23" s="52">
        <v>0.449</v>
      </c>
      <c r="AS23" s="54"/>
      <c r="AT23" s="39"/>
      <c r="AU23" s="26"/>
    </row>
    <row r="24" spans="1:47" s="5" customFormat="1" ht="30.75">
      <c r="A24" s="47" t="s">
        <v>37</v>
      </c>
      <c r="B24" s="35">
        <f t="shared" si="4"/>
        <v>239</v>
      </c>
      <c r="C24" s="35">
        <f t="shared" si="4"/>
        <v>0</v>
      </c>
      <c r="D24" s="35">
        <f t="shared" si="0"/>
        <v>0</v>
      </c>
      <c r="E24" s="36" t="e">
        <f t="shared" si="1"/>
        <v>#DIV/0!</v>
      </c>
      <c r="F24" s="48">
        <v>239</v>
      </c>
      <c r="G24" s="48"/>
      <c r="H24" s="49"/>
      <c r="I24" s="36" t="e">
        <f t="shared" si="2"/>
        <v>#DIV/0!</v>
      </c>
      <c r="J24" s="35"/>
      <c r="K24" s="35"/>
      <c r="L24" s="35"/>
      <c r="M24" s="33" t="e">
        <f t="shared" si="3"/>
        <v>#DIV/0!</v>
      </c>
      <c r="N24" s="55"/>
      <c r="O24" s="55"/>
      <c r="P24" s="55"/>
      <c r="Q24" s="39"/>
      <c r="R24" s="55"/>
      <c r="S24" s="55"/>
      <c r="T24" s="55"/>
      <c r="U24" s="53"/>
      <c r="V24" s="55"/>
      <c r="W24" s="55"/>
      <c r="X24" s="55"/>
      <c r="Y24" s="53"/>
      <c r="Z24" s="55"/>
      <c r="AA24" s="55"/>
      <c r="AB24" s="55"/>
      <c r="AC24" s="53"/>
      <c r="AD24" s="55"/>
      <c r="AE24" s="55"/>
      <c r="AF24" s="55"/>
      <c r="AG24" s="53"/>
      <c r="AH24" s="55"/>
      <c r="AI24" s="55"/>
      <c r="AJ24" s="55"/>
      <c r="AK24" s="53"/>
      <c r="AL24" s="52"/>
      <c r="AM24" s="52"/>
      <c r="AN24" s="52"/>
      <c r="AO24" s="53"/>
      <c r="AP24" s="52"/>
      <c r="AQ24" s="52"/>
      <c r="AR24" s="52"/>
      <c r="AS24" s="54"/>
      <c r="AT24" s="39"/>
      <c r="AU24" s="26"/>
    </row>
    <row r="25" spans="1:47" s="5" customFormat="1" ht="30.75">
      <c r="A25" s="34" t="s">
        <v>102</v>
      </c>
      <c r="B25" s="35">
        <f>F25+J25</f>
        <v>208.024</v>
      </c>
      <c r="C25" s="35">
        <f t="shared" si="4"/>
        <v>208.024</v>
      </c>
      <c r="D25" s="35">
        <f t="shared" si="0"/>
        <v>208.024</v>
      </c>
      <c r="E25" s="36">
        <f t="shared" si="1"/>
        <v>100</v>
      </c>
      <c r="F25" s="48"/>
      <c r="G25" s="48"/>
      <c r="H25" s="49"/>
      <c r="I25" s="36"/>
      <c r="J25" s="35">
        <v>208.024</v>
      </c>
      <c r="K25" s="35">
        <v>208.024</v>
      </c>
      <c r="L25" s="35">
        <v>208.024</v>
      </c>
      <c r="M25" s="33">
        <f t="shared" si="3"/>
        <v>100</v>
      </c>
      <c r="N25" s="55"/>
      <c r="O25" s="55"/>
      <c r="P25" s="55"/>
      <c r="Q25" s="39"/>
      <c r="R25" s="55"/>
      <c r="S25" s="55"/>
      <c r="T25" s="55"/>
      <c r="U25" s="53"/>
      <c r="V25" s="55"/>
      <c r="W25" s="55"/>
      <c r="X25" s="55"/>
      <c r="Y25" s="53"/>
      <c r="Z25" s="55"/>
      <c r="AA25" s="55"/>
      <c r="AB25" s="55"/>
      <c r="AC25" s="53"/>
      <c r="AD25" s="55"/>
      <c r="AE25" s="55"/>
      <c r="AF25" s="55"/>
      <c r="AG25" s="53"/>
      <c r="AH25" s="55"/>
      <c r="AI25" s="55"/>
      <c r="AJ25" s="55"/>
      <c r="AK25" s="53"/>
      <c r="AL25" s="52"/>
      <c r="AM25" s="52"/>
      <c r="AN25" s="52"/>
      <c r="AO25" s="53"/>
      <c r="AP25" s="52"/>
      <c r="AQ25" s="52"/>
      <c r="AR25" s="52"/>
      <c r="AS25" s="54"/>
      <c r="AT25" s="39"/>
      <c r="AU25" s="26"/>
    </row>
    <row r="26" spans="1:47" s="5" customFormat="1" ht="30.75">
      <c r="A26" s="34" t="s">
        <v>38</v>
      </c>
      <c r="B26" s="35">
        <f t="shared" si="4"/>
        <v>146</v>
      </c>
      <c r="C26" s="35">
        <f t="shared" si="4"/>
        <v>26</v>
      </c>
      <c r="D26" s="35">
        <f t="shared" si="0"/>
        <v>27.49537</v>
      </c>
      <c r="E26" s="36">
        <f t="shared" si="1"/>
        <v>105.75142307692309</v>
      </c>
      <c r="F26" s="42">
        <v>146</v>
      </c>
      <c r="G26" s="42">
        <v>26</v>
      </c>
      <c r="H26" s="37">
        <v>27.49537</v>
      </c>
      <c r="I26" s="36">
        <f t="shared" si="2"/>
        <v>105.75142307692309</v>
      </c>
      <c r="J26" s="35"/>
      <c r="K26" s="35"/>
      <c r="L26" s="35"/>
      <c r="M26" s="33" t="e">
        <f t="shared" si="3"/>
        <v>#DIV/0!</v>
      </c>
      <c r="N26" s="38"/>
      <c r="O26" s="38"/>
      <c r="P26" s="38"/>
      <c r="Q26" s="39"/>
      <c r="R26" s="38"/>
      <c r="S26" s="38"/>
      <c r="T26" s="38"/>
      <c r="U26" s="39"/>
      <c r="V26" s="38"/>
      <c r="W26" s="38"/>
      <c r="X26" s="38"/>
      <c r="Y26" s="39"/>
      <c r="Z26" s="38"/>
      <c r="AA26" s="38"/>
      <c r="AB26" s="38"/>
      <c r="AC26" s="39"/>
      <c r="AD26" s="38"/>
      <c r="AE26" s="38"/>
      <c r="AF26" s="38"/>
      <c r="AG26" s="39"/>
      <c r="AH26" s="38"/>
      <c r="AI26" s="38"/>
      <c r="AJ26" s="38"/>
      <c r="AK26" s="39"/>
      <c r="AL26" s="56"/>
      <c r="AM26" s="56"/>
      <c r="AN26" s="56"/>
      <c r="AO26" s="39"/>
      <c r="AP26" s="56"/>
      <c r="AQ26" s="56"/>
      <c r="AR26" s="56"/>
      <c r="AS26" s="40"/>
      <c r="AT26" s="39"/>
      <c r="AU26" s="26"/>
    </row>
    <row r="27" spans="1:47" s="5" customFormat="1" ht="20.25">
      <c r="A27" s="34" t="s">
        <v>39</v>
      </c>
      <c r="B27" s="35">
        <f t="shared" si="4"/>
        <v>400</v>
      </c>
      <c r="C27" s="35">
        <f t="shared" si="4"/>
        <v>100</v>
      </c>
      <c r="D27" s="35">
        <f t="shared" si="0"/>
        <v>1583.4897</v>
      </c>
      <c r="E27" s="36">
        <f t="shared" si="1"/>
        <v>1583.4897</v>
      </c>
      <c r="F27" s="42">
        <v>400</v>
      </c>
      <c r="G27" s="42">
        <v>100</v>
      </c>
      <c r="H27" s="37">
        <v>1461.4327</v>
      </c>
      <c r="I27" s="36">
        <f t="shared" si="2"/>
        <v>1461.4327</v>
      </c>
      <c r="J27" s="35"/>
      <c r="K27" s="35"/>
      <c r="L27" s="35">
        <v>122.057</v>
      </c>
      <c r="M27" s="33" t="e">
        <f t="shared" si="3"/>
        <v>#DIV/0!</v>
      </c>
      <c r="N27" s="38"/>
      <c r="O27" s="38"/>
      <c r="P27" s="38"/>
      <c r="Q27" s="39"/>
      <c r="R27" s="38">
        <v>362.3</v>
      </c>
      <c r="S27" s="38">
        <v>362.3</v>
      </c>
      <c r="T27" s="38">
        <v>362.25</v>
      </c>
      <c r="U27" s="39">
        <f>T27/S27*100</f>
        <v>99.98619928236268</v>
      </c>
      <c r="V27" s="38"/>
      <c r="W27" s="38"/>
      <c r="X27" s="38"/>
      <c r="Y27" s="39"/>
      <c r="Z27" s="38"/>
      <c r="AA27" s="38"/>
      <c r="AB27" s="38"/>
      <c r="AC27" s="39"/>
      <c r="AD27" s="38"/>
      <c r="AE27" s="38"/>
      <c r="AF27" s="38"/>
      <c r="AG27" s="39"/>
      <c r="AH27" s="38"/>
      <c r="AI27" s="38"/>
      <c r="AJ27" s="38"/>
      <c r="AK27" s="39"/>
      <c r="AL27" s="56"/>
      <c r="AM27" s="56"/>
      <c r="AN27" s="56"/>
      <c r="AO27" s="39"/>
      <c r="AP27" s="56"/>
      <c r="AQ27" s="56"/>
      <c r="AR27" s="56"/>
      <c r="AS27" s="40"/>
      <c r="AT27" s="39"/>
      <c r="AU27" s="26"/>
    </row>
    <row r="28" spans="1:47" s="5" customFormat="1" ht="20.25">
      <c r="A28" s="34" t="s">
        <v>40</v>
      </c>
      <c r="B28" s="35">
        <f t="shared" si="4"/>
        <v>504</v>
      </c>
      <c r="C28" s="35">
        <f t="shared" si="4"/>
        <v>364.4</v>
      </c>
      <c r="D28" s="35">
        <f t="shared" si="4"/>
        <v>1129.4303</v>
      </c>
      <c r="E28" s="36">
        <f t="shared" si="1"/>
        <v>309.94245334796926</v>
      </c>
      <c r="F28" s="42">
        <v>130</v>
      </c>
      <c r="G28" s="42">
        <v>60.2</v>
      </c>
      <c r="H28" s="37">
        <f>312.4555+504.5193</f>
        <v>816.9748</v>
      </c>
      <c r="I28" s="36">
        <f t="shared" si="2"/>
        <v>1357.1009966777406</v>
      </c>
      <c r="J28" s="35">
        <v>374</v>
      </c>
      <c r="K28" s="35">
        <v>304.2</v>
      </c>
      <c r="L28" s="35">
        <v>312.4555</v>
      </c>
      <c r="M28" s="33">
        <f t="shared" si="3"/>
        <v>102.7138395792242</v>
      </c>
      <c r="N28" s="38"/>
      <c r="O28" s="38"/>
      <c r="P28" s="38">
        <v>0.312</v>
      </c>
      <c r="Q28" s="39"/>
      <c r="R28" s="38">
        <v>1800</v>
      </c>
      <c r="S28" s="38">
        <v>1800</v>
      </c>
      <c r="T28" s="38">
        <v>1868.094</v>
      </c>
      <c r="U28" s="39">
        <f>T28/S28*100</f>
        <v>103.783</v>
      </c>
      <c r="V28" s="38">
        <v>1</v>
      </c>
      <c r="W28" s="38">
        <v>1</v>
      </c>
      <c r="X28" s="38">
        <v>1.098</v>
      </c>
      <c r="Y28" s="39"/>
      <c r="Z28" s="38"/>
      <c r="AA28" s="38"/>
      <c r="AB28" s="38">
        <v>1.25</v>
      </c>
      <c r="AC28" s="39"/>
      <c r="AD28" s="38"/>
      <c r="AE28" s="38"/>
      <c r="AF28" s="38">
        <v>0.321</v>
      </c>
      <c r="AG28" s="39"/>
      <c r="AH28" s="38"/>
      <c r="AI28" s="38"/>
      <c r="AJ28" s="38">
        <v>0.345</v>
      </c>
      <c r="AK28" s="39"/>
      <c r="AL28" s="56"/>
      <c r="AM28" s="56"/>
      <c r="AN28" s="56">
        <v>0.532</v>
      </c>
      <c r="AO28" s="39"/>
      <c r="AP28" s="56">
        <v>4</v>
      </c>
      <c r="AQ28" s="56">
        <v>4</v>
      </c>
      <c r="AR28" s="56">
        <v>4.536</v>
      </c>
      <c r="AS28" s="40"/>
      <c r="AT28" s="39"/>
      <c r="AU28" s="26"/>
    </row>
    <row r="29" spans="1:47" s="5" customFormat="1" ht="20.25">
      <c r="A29" s="34" t="s">
        <v>41</v>
      </c>
      <c r="B29" s="35">
        <f t="shared" si="4"/>
        <v>1350</v>
      </c>
      <c r="C29" s="35">
        <f t="shared" si="4"/>
        <v>153.75</v>
      </c>
      <c r="D29" s="35">
        <f t="shared" si="4"/>
        <v>174.56591</v>
      </c>
      <c r="E29" s="36">
        <f t="shared" si="1"/>
        <v>113.53880325203252</v>
      </c>
      <c r="F29" s="42">
        <v>1350</v>
      </c>
      <c r="G29" s="42">
        <v>153.75</v>
      </c>
      <c r="H29" s="37">
        <v>174.56591</v>
      </c>
      <c r="I29" s="36">
        <f t="shared" si="2"/>
        <v>113.53880325203252</v>
      </c>
      <c r="J29" s="35"/>
      <c r="K29" s="35"/>
      <c r="L29" s="35"/>
      <c r="M29" s="33" t="e">
        <f t="shared" si="3"/>
        <v>#DIV/0!</v>
      </c>
      <c r="N29" s="38"/>
      <c r="O29" s="38"/>
      <c r="P29" s="38"/>
      <c r="Q29" s="39"/>
      <c r="R29" s="38"/>
      <c r="S29" s="38"/>
      <c r="T29" s="38"/>
      <c r="U29" s="39"/>
      <c r="V29" s="38"/>
      <c r="W29" s="38"/>
      <c r="X29" s="38"/>
      <c r="Y29" s="39"/>
      <c r="Z29" s="38"/>
      <c r="AA29" s="38"/>
      <c r="AB29" s="38"/>
      <c r="AC29" s="39"/>
      <c r="AD29" s="38"/>
      <c r="AE29" s="38"/>
      <c r="AF29" s="38"/>
      <c r="AG29" s="39"/>
      <c r="AH29" s="38"/>
      <c r="AI29" s="38"/>
      <c r="AJ29" s="38"/>
      <c r="AK29" s="39"/>
      <c r="AL29" s="57"/>
      <c r="AM29" s="57"/>
      <c r="AN29" s="57"/>
      <c r="AO29" s="39"/>
      <c r="AP29" s="57"/>
      <c r="AQ29" s="57"/>
      <c r="AR29" s="57"/>
      <c r="AS29" s="40"/>
      <c r="AT29" s="39"/>
      <c r="AU29" s="26"/>
    </row>
    <row r="30" spans="1:47" s="5" customFormat="1" ht="20.25">
      <c r="A30" s="34" t="s">
        <v>42</v>
      </c>
      <c r="B30" s="35">
        <f t="shared" si="4"/>
        <v>0</v>
      </c>
      <c r="C30" s="35">
        <f t="shared" si="4"/>
        <v>0</v>
      </c>
      <c r="D30" s="35">
        <f t="shared" si="4"/>
        <v>35.48467</v>
      </c>
      <c r="E30" s="36"/>
      <c r="F30" s="42"/>
      <c r="G30" s="42"/>
      <c r="H30" s="37"/>
      <c r="I30" s="36"/>
      <c r="J30" s="35"/>
      <c r="K30" s="35"/>
      <c r="L30" s="35">
        <v>35.48467</v>
      </c>
      <c r="M30" s="33" t="e">
        <f t="shared" si="3"/>
        <v>#DIV/0!</v>
      </c>
      <c r="N30" s="38"/>
      <c r="O30" s="38"/>
      <c r="P30" s="38">
        <v>2.11</v>
      </c>
      <c r="Q30" s="39"/>
      <c r="R30" s="38"/>
      <c r="S30" s="38"/>
      <c r="T30" s="38"/>
      <c r="U30" s="39"/>
      <c r="V30" s="38"/>
      <c r="W30" s="38"/>
      <c r="X30" s="38"/>
      <c r="Y30" s="39"/>
      <c r="Z30" s="38"/>
      <c r="AA30" s="38"/>
      <c r="AB30" s="38"/>
      <c r="AC30" s="39"/>
      <c r="AD30" s="38"/>
      <c r="AE30" s="38"/>
      <c r="AF30" s="38"/>
      <c r="AG30" s="39"/>
      <c r="AH30" s="38"/>
      <c r="AI30" s="38"/>
      <c r="AJ30" s="38">
        <v>5.094</v>
      </c>
      <c r="AK30" s="39"/>
      <c r="AL30" s="57"/>
      <c r="AM30" s="57"/>
      <c r="AN30" s="57">
        <v>0.04</v>
      </c>
      <c r="AO30" s="39"/>
      <c r="AP30" s="57"/>
      <c r="AQ30" s="57"/>
      <c r="AR30" s="57"/>
      <c r="AS30" s="40"/>
      <c r="AT30" s="39"/>
      <c r="AU30" s="26"/>
    </row>
    <row r="31" spans="1:47" s="5" customFormat="1" ht="20.25">
      <c r="A31" s="34" t="s">
        <v>43</v>
      </c>
      <c r="B31" s="35">
        <f t="shared" si="4"/>
        <v>244</v>
      </c>
      <c r="C31" s="35">
        <f t="shared" si="4"/>
        <v>26</v>
      </c>
      <c r="D31" s="35">
        <f t="shared" si="4"/>
        <v>35.346140000000005</v>
      </c>
      <c r="E31" s="36">
        <f t="shared" si="1"/>
        <v>135.94669230769233</v>
      </c>
      <c r="F31" s="42">
        <v>55</v>
      </c>
      <c r="G31" s="42">
        <v>26</v>
      </c>
      <c r="H31" s="37">
        <v>29.85694</v>
      </c>
      <c r="I31" s="36">
        <f t="shared" si="2"/>
        <v>114.83438461538462</v>
      </c>
      <c r="J31" s="35">
        <v>189</v>
      </c>
      <c r="K31" s="35"/>
      <c r="L31" s="35">
        <v>5.4892</v>
      </c>
      <c r="M31" s="33" t="e">
        <f t="shared" si="3"/>
        <v>#DIV/0!</v>
      </c>
      <c r="N31" s="38"/>
      <c r="O31" s="38"/>
      <c r="P31" s="38"/>
      <c r="Q31" s="39"/>
      <c r="R31" s="38"/>
      <c r="S31" s="38"/>
      <c r="T31" s="38"/>
      <c r="U31" s="39"/>
      <c r="V31" s="38"/>
      <c r="W31" s="38"/>
      <c r="X31" s="38"/>
      <c r="Y31" s="39"/>
      <c r="Z31" s="38"/>
      <c r="AA31" s="38"/>
      <c r="AB31" s="38"/>
      <c r="AC31" s="39"/>
      <c r="AD31" s="38">
        <v>19</v>
      </c>
      <c r="AE31" s="38">
        <v>19</v>
      </c>
      <c r="AF31" s="38">
        <v>19.215</v>
      </c>
      <c r="AG31" s="39"/>
      <c r="AH31" s="38"/>
      <c r="AI31" s="38"/>
      <c r="AJ31" s="38"/>
      <c r="AK31" s="39"/>
      <c r="AL31" s="57">
        <v>3.3</v>
      </c>
      <c r="AM31" s="57">
        <v>3.3</v>
      </c>
      <c r="AN31" s="57">
        <v>3.667</v>
      </c>
      <c r="AO31" s="39"/>
      <c r="AP31" s="57"/>
      <c r="AQ31" s="57"/>
      <c r="AR31" s="57"/>
      <c r="AS31" s="40"/>
      <c r="AT31" s="39"/>
      <c r="AU31" s="26"/>
    </row>
    <row r="32" spans="1:47" s="5" customFormat="1" ht="15.75">
      <c r="A32" s="58" t="s">
        <v>44</v>
      </c>
      <c r="B32" s="59">
        <f>B8+B19</f>
        <v>105970.024</v>
      </c>
      <c r="C32" s="59">
        <f>C8+C19</f>
        <v>18083.979</v>
      </c>
      <c r="D32" s="59">
        <f t="shared" si="4"/>
        <v>21228.83752</v>
      </c>
      <c r="E32" s="32">
        <f t="shared" si="1"/>
        <v>117.39030176931749</v>
      </c>
      <c r="F32" s="59">
        <f>F8+F19</f>
        <v>82972</v>
      </c>
      <c r="G32" s="59">
        <f>G8+G19</f>
        <v>14357.52</v>
      </c>
      <c r="H32" s="59">
        <f>H8+H19</f>
        <v>17090.219540000002</v>
      </c>
      <c r="I32" s="32">
        <f t="shared" si="2"/>
        <v>119.0332281619667</v>
      </c>
      <c r="J32" s="59">
        <f>J8+J19</f>
        <v>22998.024</v>
      </c>
      <c r="K32" s="59">
        <f>K8+K19</f>
        <v>3726.459</v>
      </c>
      <c r="L32" s="59">
        <f>L8+L19</f>
        <v>4138.61798</v>
      </c>
      <c r="M32" s="33">
        <f t="shared" si="3"/>
        <v>111.06033851439128</v>
      </c>
      <c r="N32" s="60" t="e">
        <f>N9+#REF!+N13+N15+#REF!+#REF!+N16+#REF!+N17+N18+N20+N26+#REF!+N27+#REF!+N29+N30+#REF!+#REF!</f>
        <v>#REF!</v>
      </c>
      <c r="O32" s="60" t="e">
        <f>O9+#REF!+O13+O15+#REF!+#REF!+O16+#REF!+O17+O18+O20+O26+#REF!+O27+#REF!+O29+O30+#REF!+#REF!</f>
        <v>#REF!</v>
      </c>
      <c r="P32" s="60" t="e">
        <f>P9+#REF!+P13+P15+#REF!+#REF!+P16+#REF!+P17+P18+P20+P26+#REF!+P27+#REF!+P29+P30+#REF!+#REF!</f>
        <v>#REF!</v>
      </c>
      <c r="Q32" s="61" t="e">
        <f>P32/O32*100</f>
        <v>#REF!</v>
      </c>
      <c r="R32" s="60" t="e">
        <f>R9+#REF!+#REF!+R13+R15+#REF!+#REF!+R16+#REF!+R17+R18+R20+R26+#REF!+R27+R28+#REF!+R29+R30+#REF!+#REF!</f>
        <v>#REF!</v>
      </c>
      <c r="S32" s="60" t="e">
        <f>S9+#REF!+#REF!+S13+S15+#REF!+#REF!+S16+#REF!+S17+S18+S20+S26+#REF!+S27+S28+#REF!+S29+S30+#REF!+#REF!</f>
        <v>#REF!</v>
      </c>
      <c r="T32" s="60" t="e">
        <f>T9+#REF!+#REF!+T13+T15+#REF!+#REF!+T16+#REF!+T17+T18+T20+T26+#REF!+T27+T28+#REF!+T29+T30+#REF!+#REF!</f>
        <v>#REF!</v>
      </c>
      <c r="U32" s="62" t="e">
        <f>T32/S32*100</f>
        <v>#REF!</v>
      </c>
      <c r="V32" s="60" t="e">
        <f>V9+#REF!+#REF!+V13+V15+#REF!+#REF!+V16+#REF!+V17+V18+V20+V26+#REF!+V27+V28+#REF!+V29+V30+#REF!+#REF!</f>
        <v>#REF!</v>
      </c>
      <c r="W32" s="60" t="e">
        <f>W9+#REF!+#REF!+W13+W15+#REF!+#REF!+W16+#REF!+W17+W18+W20+W26+#REF!+W27+W28+#REF!+W29+W30+#REF!+#REF!</f>
        <v>#REF!</v>
      </c>
      <c r="X32" s="60" t="e">
        <f>X9+#REF!+#REF!+X13+X15+#REF!+#REF!+X16+#REF!+X17+X18+X20+X26+#REF!+X27+X28+#REF!+X29+X30+#REF!+#REF!</f>
        <v>#REF!</v>
      </c>
      <c r="Y32" s="62" t="e">
        <f>X32/W32*100</f>
        <v>#REF!</v>
      </c>
      <c r="Z32" s="60" t="e">
        <f>Z9+#REF!+#REF!+Z13+Z15+#REF!+#REF!+Z16+#REF!+Z17+Z18+Z20+Z26+#REF!+Z27+Z28+#REF!+Z29+Z30+#REF!+#REF!</f>
        <v>#REF!</v>
      </c>
      <c r="AA32" s="60" t="e">
        <f>AA9+#REF!+#REF!+AA13+AA15+#REF!+#REF!+AA16+#REF!+AA17+AA18+AA20+AA26+#REF!+AA27+AA28+#REF!+AA29+AA30+#REF!+#REF!</f>
        <v>#REF!</v>
      </c>
      <c r="AB32" s="60" t="e">
        <f>AB9+#REF!+#REF!+AB13+AB15+#REF!+#REF!+AB16+#REF!+AB17+AB18+AB20+AB26+#REF!+AB27+AB28+#REF!+AB29+AB30+#REF!+#REF!</f>
        <v>#REF!</v>
      </c>
      <c r="AC32" s="62" t="e">
        <f>AB32/AA32*100</f>
        <v>#REF!</v>
      </c>
      <c r="AD32" s="60" t="e">
        <f>AD9+#REF!+#REF!+AD13+AD15+#REF!+#REF!+AD16+#REF!+AD17+AD18+AD20+AD26+#REF!+AD27+AD28+#REF!+AD29+AD30+#REF!+#REF!+AD31</f>
        <v>#REF!</v>
      </c>
      <c r="AE32" s="60" t="e">
        <f>AE9+#REF!+#REF!+AE13+AE15+#REF!+#REF!+AE16+#REF!+AE17+AE18+AE20+AE26+#REF!+AE27+AE28+#REF!+AE29+AE30+#REF!+#REF!+AE31</f>
        <v>#REF!</v>
      </c>
      <c r="AF32" s="60" t="e">
        <f>AF9+#REF!+#REF!+AF13+AF15+#REF!+#REF!+AF16+#REF!+AF17+AF18+AF20+AF26+#REF!+AF27+AF28+#REF!+AF29+AF30+#REF!+#REF!+AF31</f>
        <v>#REF!</v>
      </c>
      <c r="AG32" s="62" t="e">
        <f>AF32/AE32*100</f>
        <v>#REF!</v>
      </c>
      <c r="AH32" s="60" t="e">
        <f>AH9+#REF!+#REF!+AH13+AH15+#REF!+#REF!+AH16+#REF!+AH17+AH18+AH20+AH26+#REF!+AH27+AH28+#REF!+AH29+AH30+#REF!+#REF!</f>
        <v>#REF!</v>
      </c>
      <c r="AI32" s="60" t="e">
        <f>AI9+#REF!+#REF!+AI13+AI15+#REF!+#REF!+AI16+#REF!+AI17+AI18+AI20+AI26+#REF!+AI27+AI28+#REF!+AI29+AI30+#REF!+#REF!</f>
        <v>#REF!</v>
      </c>
      <c r="AJ32" s="60" t="e">
        <f>AJ9+#REF!+#REF!+AJ13+AJ15+#REF!+#REF!+AJ16+#REF!+AJ17+AJ18+AJ20+AJ26+#REF!+AJ27+AJ28+#REF!+AJ29+AJ30+#REF!+#REF!</f>
        <v>#REF!</v>
      </c>
      <c r="AK32" s="63" t="e">
        <f>AJ32/AI32*100</f>
        <v>#REF!</v>
      </c>
      <c r="AL32" s="60" t="e">
        <f>AL9+#REF!+#REF!+AL13+AL15+#REF!+#REF!+AL16+#REF!+AL17+AL18+AL20+AL26+#REF!+AL27+AL28+#REF!+AL29+AL31+AL30+#REF!+#REF!</f>
        <v>#REF!</v>
      </c>
      <c r="AM32" s="60" t="e">
        <f>AM9+#REF!+#REF!+AM13+AM15+#REF!+#REF!+AM16+#REF!+AM17+AM18+AM20+AM26+#REF!+AM27+AM28+#REF!+AM29+AM31+AM30+#REF!+#REF!</f>
        <v>#REF!</v>
      </c>
      <c r="AN32" s="60" t="e">
        <f>AN9+#REF!+#REF!+AN13+AN15+#REF!+#REF!+AN16+#REF!+AN17+AN18+AN20+AN26+#REF!+AN27+AN28+#REF!+AN29+AN31+AN30+#REF!+#REF!</f>
        <v>#REF!</v>
      </c>
      <c r="AO32" s="64" t="e">
        <f>AN32/AM32*100</f>
        <v>#REF!</v>
      </c>
      <c r="AP32" s="60" t="e">
        <f>AP9+#REF!+#REF!+AP13+AP15+#REF!+#REF!+AP16+#REF!+AP17+AP18+AP20+AP26+#REF!+AP27+AP28+#REF!+AP29+AP30+#REF!+#REF!</f>
        <v>#REF!</v>
      </c>
      <c r="AQ32" s="60" t="e">
        <f>AQ9+#REF!+#REF!+AQ13+AQ15+#REF!+#REF!+AQ16+#REF!+AQ17+AQ18+AQ20+AQ26+#REF!+AQ27+AQ28+#REF!+AQ29+AQ30+#REF!+#REF!</f>
        <v>#REF!</v>
      </c>
      <c r="AR32" s="60" t="e">
        <f>AR9+#REF!+#REF!+AR13+AR15+#REF!+#REF!+AR16+#REF!+AR17+AR18+AR20+AR26+#REF!+AR27+AR28+#REF!+AR29+AR30+#REF!+#REF!</f>
        <v>#REF!</v>
      </c>
      <c r="AS32" s="60" t="e">
        <f>AS9+#REF!+#REF!+AS13+AS15+#REF!+#REF!+AS16+#REF!+AS17+AS18+AS20+AS26+#REF!+AS27+#REF!+AS29+AS30+#REF!+#REF!</f>
        <v>#REF!</v>
      </c>
      <c r="AT32" s="64" t="e">
        <f>AR32/AQ32*100</f>
        <v>#REF!</v>
      </c>
      <c r="AU32" s="26"/>
    </row>
    <row r="33" spans="1:53" s="5" customFormat="1" ht="31.5">
      <c r="A33" s="58" t="s">
        <v>45</v>
      </c>
      <c r="B33" s="59">
        <f>F33+J33</f>
        <v>49791.69271165644</v>
      </c>
      <c r="C33" s="59">
        <f>G33+K33</f>
        <v>8666.559000000001</v>
      </c>
      <c r="D33" s="59">
        <f t="shared" si="4"/>
        <v>19949.29012411043</v>
      </c>
      <c r="E33" s="32">
        <f t="shared" si="1"/>
        <v>230.18697644717386</v>
      </c>
      <c r="F33" s="59">
        <f>F32-F10</f>
        <v>34264.1472392638</v>
      </c>
      <c r="G33" s="59">
        <f>G32-G10</f>
        <v>6191.834969325154</v>
      </c>
      <c r="H33" s="59">
        <f>H8+H19</f>
        <v>17090.219540000002</v>
      </c>
      <c r="I33" s="32">
        <f t="shared" si="2"/>
        <v>276.01219387574633</v>
      </c>
      <c r="J33" s="59">
        <f>J32-J10</f>
        <v>15527.54547239264</v>
      </c>
      <c r="K33" s="59">
        <f>K32-K10</f>
        <v>2474.7240306748463</v>
      </c>
      <c r="L33" s="59">
        <f>L32-L10</f>
        <v>2859.0705841104295</v>
      </c>
      <c r="M33" s="33">
        <f t="shared" si="3"/>
        <v>115.53088541071683</v>
      </c>
      <c r="N33" s="60"/>
      <c r="O33" s="60"/>
      <c r="P33" s="60"/>
      <c r="Q33" s="61"/>
      <c r="R33" s="60"/>
      <c r="S33" s="60"/>
      <c r="T33" s="60"/>
      <c r="U33" s="62"/>
      <c r="V33" s="60"/>
      <c r="W33" s="60"/>
      <c r="X33" s="60"/>
      <c r="Y33" s="62"/>
      <c r="Z33" s="60"/>
      <c r="AA33" s="60"/>
      <c r="AB33" s="60"/>
      <c r="AC33" s="62"/>
      <c r="AD33" s="60"/>
      <c r="AE33" s="60"/>
      <c r="AF33" s="60"/>
      <c r="AG33" s="62"/>
      <c r="AH33" s="60"/>
      <c r="AI33" s="60"/>
      <c r="AJ33" s="60"/>
      <c r="AK33" s="63"/>
      <c r="AL33" s="60"/>
      <c r="AM33" s="60"/>
      <c r="AN33" s="60"/>
      <c r="AO33" s="64"/>
      <c r="AP33" s="60"/>
      <c r="AQ33" s="60"/>
      <c r="AR33" s="60"/>
      <c r="AS33" s="60"/>
      <c r="AT33" s="64"/>
      <c r="AU33" s="26"/>
      <c r="BA33" s="65"/>
    </row>
    <row r="34" spans="1:47" s="5" customFormat="1" ht="31.5" customHeight="1">
      <c r="A34" s="66" t="s">
        <v>46</v>
      </c>
      <c r="B34" s="67">
        <f>B35+B37+B38+B39</f>
        <v>547154.8069900002</v>
      </c>
      <c r="C34" s="67">
        <f>C35+C37+C38+C39</f>
        <v>119289.26727</v>
      </c>
      <c r="D34" s="67">
        <f>D35+D37+D38+D39</f>
        <v>104190.66726999999</v>
      </c>
      <c r="E34" s="68">
        <f t="shared" si="1"/>
        <v>87.34286801693085</v>
      </c>
      <c r="F34" s="69">
        <f>F35+F37+F38+F39</f>
        <v>471880.4597</v>
      </c>
      <c r="G34" s="69">
        <f>G35+G37+G38+G39</f>
        <v>86419.51198</v>
      </c>
      <c r="H34" s="69">
        <f>H35+H37+H38+H39</f>
        <v>84781.66197999999</v>
      </c>
      <c r="I34" s="68">
        <f t="shared" si="2"/>
        <v>98.10476828383497</v>
      </c>
      <c r="J34" s="69">
        <f>J35+J37+J38+J39</f>
        <v>75274.34729</v>
      </c>
      <c r="K34" s="69">
        <f>K35+K37+K38+K39</f>
        <v>32869.75529</v>
      </c>
      <c r="L34" s="69">
        <f>L35+L37+L38+L39</f>
        <v>19409.00529</v>
      </c>
      <c r="M34" s="33">
        <f t="shared" si="3"/>
        <v>59.048219613319795</v>
      </c>
      <c r="N34" s="53">
        <f>N35</f>
        <v>8283.814</v>
      </c>
      <c r="O34" s="53">
        <f>O35</f>
        <v>8283.814</v>
      </c>
      <c r="P34" s="53">
        <f>P35</f>
        <v>8283.814</v>
      </c>
      <c r="Q34" s="53">
        <f>P34/O34*100</f>
        <v>100</v>
      </c>
      <c r="R34" s="53">
        <f>R35</f>
        <v>10871.719</v>
      </c>
      <c r="S34" s="53">
        <f>S35</f>
        <v>10871.719</v>
      </c>
      <c r="T34" s="53">
        <f>T35</f>
        <v>10802.819</v>
      </c>
      <c r="U34" s="70">
        <f>T34/S34*100</f>
        <v>99.36624557717137</v>
      </c>
      <c r="V34" s="53">
        <f>V35</f>
        <v>4225.454</v>
      </c>
      <c r="W34" s="53">
        <f>W35</f>
        <v>4225.454</v>
      </c>
      <c r="X34" s="53">
        <f>X35</f>
        <v>4225.445</v>
      </c>
      <c r="Y34" s="70">
        <f>X34/W34*100</f>
        <v>99.99978700513601</v>
      </c>
      <c r="Z34" s="53">
        <f>Z35</f>
        <v>2974.979</v>
      </c>
      <c r="AA34" s="53">
        <f>AA35</f>
        <v>2974.979</v>
      </c>
      <c r="AB34" s="53">
        <f>AB35</f>
        <v>2970.745</v>
      </c>
      <c r="AC34" s="70">
        <f>AB34/AA34*100</f>
        <v>99.85767966765479</v>
      </c>
      <c r="AD34" s="53">
        <f>AD35</f>
        <v>3893.864</v>
      </c>
      <c r="AE34" s="53">
        <f>AE35</f>
        <v>3893.864</v>
      </c>
      <c r="AF34" s="53">
        <f>AF35</f>
        <v>3893.862</v>
      </c>
      <c r="AG34" s="70">
        <f>AF34/AE34*100</f>
        <v>99.99994863713782</v>
      </c>
      <c r="AH34" s="53">
        <f>AH35</f>
        <v>7643.701</v>
      </c>
      <c r="AI34" s="53">
        <f>AI35</f>
        <v>7643.701</v>
      </c>
      <c r="AJ34" s="53">
        <f>AJ35</f>
        <v>7643.472</v>
      </c>
      <c r="AK34" s="70">
        <f>AJ34/AI34*100</f>
        <v>99.99700406910212</v>
      </c>
      <c r="AL34" s="53">
        <f>AL35</f>
        <v>3881.771</v>
      </c>
      <c r="AM34" s="53">
        <f>AM35</f>
        <v>3881.771</v>
      </c>
      <c r="AN34" s="53">
        <f>AN35</f>
        <v>3881.771</v>
      </c>
      <c r="AO34" s="53">
        <f>AN34/AM34*100</f>
        <v>100</v>
      </c>
      <c r="AP34" s="53">
        <f>AP35</f>
        <v>5867.814</v>
      </c>
      <c r="AQ34" s="53">
        <f>AQ35</f>
        <v>5867.814</v>
      </c>
      <c r="AR34" s="53">
        <f>AR35</f>
        <v>5867.814</v>
      </c>
      <c r="AS34" s="53">
        <f>AS35</f>
        <v>0</v>
      </c>
      <c r="AT34" s="39">
        <f>AR34/AQ34*100</f>
        <v>100</v>
      </c>
      <c r="AU34" s="26"/>
    </row>
    <row r="35" spans="1:47" s="5" customFormat="1" ht="46.5">
      <c r="A35" s="34" t="s">
        <v>47</v>
      </c>
      <c r="B35" s="37">
        <f>F35+J35</f>
        <v>555460.2786300001</v>
      </c>
      <c r="C35" s="37">
        <f>G35+K35</f>
        <v>127594.73891</v>
      </c>
      <c r="D35" s="37">
        <f>H35+L35</f>
        <v>112496.13891</v>
      </c>
      <c r="E35" s="36">
        <f t="shared" si="1"/>
        <v>88.16675348138772</v>
      </c>
      <c r="F35" s="37">
        <v>479477.92034</v>
      </c>
      <c r="G35" s="37">
        <v>94016.97262</v>
      </c>
      <c r="H35" s="37">
        <v>92379.12262</v>
      </c>
      <c r="I35" s="36">
        <f t="shared" si="2"/>
        <v>98.2579209324045</v>
      </c>
      <c r="J35" s="37">
        <v>75982.35829</v>
      </c>
      <c r="K35" s="37">
        <v>33577.76629</v>
      </c>
      <c r="L35" s="37">
        <v>20117.01629</v>
      </c>
      <c r="M35" s="33">
        <f t="shared" si="3"/>
        <v>59.91171692677833</v>
      </c>
      <c r="N35" s="39">
        <v>8283.814</v>
      </c>
      <c r="O35" s="39">
        <v>8283.814</v>
      </c>
      <c r="P35" s="39">
        <v>8283.814</v>
      </c>
      <c r="Q35" s="39">
        <f>P35/O35*100</f>
        <v>100</v>
      </c>
      <c r="R35" s="39">
        <v>10871.719</v>
      </c>
      <c r="S35" s="39">
        <v>10871.719</v>
      </c>
      <c r="T35" s="39">
        <v>10802.819</v>
      </c>
      <c r="U35" s="62">
        <f>T35/S35*100</f>
        <v>99.36624557717137</v>
      </c>
      <c r="V35" s="39">
        <v>4225.454</v>
      </c>
      <c r="W35" s="39">
        <v>4225.454</v>
      </c>
      <c r="X35" s="39">
        <v>4225.445</v>
      </c>
      <c r="Y35" s="62">
        <f>X35/W35*100</f>
        <v>99.99978700513601</v>
      </c>
      <c r="Z35" s="39">
        <v>2974.979</v>
      </c>
      <c r="AA35" s="39">
        <v>2974.979</v>
      </c>
      <c r="AB35" s="39">
        <v>2970.745</v>
      </c>
      <c r="AC35" s="62">
        <f>AB35/AA35*100</f>
        <v>99.85767966765479</v>
      </c>
      <c r="AD35" s="39">
        <v>3893.864</v>
      </c>
      <c r="AE35" s="39">
        <v>3893.864</v>
      </c>
      <c r="AF35" s="39">
        <v>3893.862</v>
      </c>
      <c r="AG35" s="62">
        <f>AF35/AE35*100</f>
        <v>99.99994863713782</v>
      </c>
      <c r="AH35" s="39">
        <v>7643.701</v>
      </c>
      <c r="AI35" s="39">
        <v>7643.701</v>
      </c>
      <c r="AJ35" s="39">
        <v>7643.472</v>
      </c>
      <c r="AK35" s="62">
        <f>AJ35/AI35*100</f>
        <v>99.99700406910212</v>
      </c>
      <c r="AL35" s="71">
        <v>3881.771</v>
      </c>
      <c r="AM35" s="71">
        <v>3881.771</v>
      </c>
      <c r="AN35" s="71">
        <v>3881.771</v>
      </c>
      <c r="AO35" s="39">
        <f>AN35/AM35*100</f>
        <v>100</v>
      </c>
      <c r="AP35" s="71">
        <v>5867.814</v>
      </c>
      <c r="AQ35" s="71">
        <v>5867.814</v>
      </c>
      <c r="AR35" s="71">
        <v>5867.814</v>
      </c>
      <c r="AS35" s="39"/>
      <c r="AT35" s="39">
        <f>AR35/AQ35*100</f>
        <v>100</v>
      </c>
      <c r="AU35" s="26"/>
    </row>
    <row r="36" spans="1:47" ht="77.25">
      <c r="A36" s="47" t="s">
        <v>48</v>
      </c>
      <c r="B36" s="35">
        <f>F36+J36</f>
        <v>20696.439</v>
      </c>
      <c r="C36" s="35">
        <f>G36+K36</f>
        <v>6104.131</v>
      </c>
      <c r="D36" s="35">
        <f>H36+L36</f>
        <v>6104.131</v>
      </c>
      <c r="E36" s="36"/>
      <c r="F36" s="42">
        <v>19749.464</v>
      </c>
      <c r="G36" s="42">
        <v>5993.085</v>
      </c>
      <c r="H36" s="42">
        <v>5993.085</v>
      </c>
      <c r="I36" s="36">
        <f>H36/G36*100</f>
        <v>100</v>
      </c>
      <c r="J36" s="37">
        <v>946.975</v>
      </c>
      <c r="K36" s="37">
        <v>111.046</v>
      </c>
      <c r="L36" s="35">
        <v>111.046</v>
      </c>
      <c r="M36" s="33">
        <f t="shared" si="3"/>
        <v>100</v>
      </c>
      <c r="N36" s="39"/>
      <c r="O36" s="39"/>
      <c r="P36" s="39"/>
      <c r="Q36" s="39"/>
      <c r="R36" s="39"/>
      <c r="S36" s="39"/>
      <c r="T36" s="71"/>
      <c r="U36" s="62"/>
      <c r="V36" s="39"/>
      <c r="W36" s="39"/>
      <c r="X36" s="39"/>
      <c r="Y36" s="62"/>
      <c r="Z36" s="39"/>
      <c r="AA36" s="39"/>
      <c r="AB36" s="39"/>
      <c r="AC36" s="62"/>
      <c r="AD36" s="39"/>
      <c r="AE36" s="39"/>
      <c r="AF36" s="39"/>
      <c r="AG36" s="62"/>
      <c r="AH36" s="39"/>
      <c r="AI36" s="39"/>
      <c r="AJ36" s="39"/>
      <c r="AK36" s="62"/>
      <c r="AL36" s="71"/>
      <c r="AM36" s="71"/>
      <c r="AN36" s="71"/>
      <c r="AO36" s="39"/>
      <c r="AP36" s="71"/>
      <c r="AQ36" s="71"/>
      <c r="AR36" s="71"/>
      <c r="AS36" s="39"/>
      <c r="AT36" s="39"/>
      <c r="AU36" s="26"/>
    </row>
    <row r="37" spans="1:47" ht="15">
      <c r="A37" s="34" t="s">
        <v>49</v>
      </c>
      <c r="B37" s="35">
        <f>F37+J37</f>
        <v>0</v>
      </c>
      <c r="C37" s="37">
        <f>G37+K37</f>
        <v>0</v>
      </c>
      <c r="D37" s="35">
        <f>H37+L37</f>
        <v>0</v>
      </c>
      <c r="E37" s="36" t="e">
        <f t="shared" si="1"/>
        <v>#DIV/0!</v>
      </c>
      <c r="F37" s="42"/>
      <c r="G37" s="42"/>
      <c r="H37" s="42"/>
      <c r="I37" s="36" t="e">
        <f>H37/G37*100</f>
        <v>#DIV/0!</v>
      </c>
      <c r="J37" s="37"/>
      <c r="K37" s="37"/>
      <c r="L37" s="35"/>
      <c r="M37" s="33" t="e">
        <f t="shared" si="3"/>
        <v>#DIV/0!</v>
      </c>
      <c r="N37" s="39"/>
      <c r="O37" s="39"/>
      <c r="P37" s="39"/>
      <c r="Q37" s="39"/>
      <c r="R37" s="39"/>
      <c r="S37" s="39"/>
      <c r="T37" s="71"/>
      <c r="U37" s="62"/>
      <c r="V37" s="39"/>
      <c r="W37" s="39"/>
      <c r="X37" s="39"/>
      <c r="Y37" s="62"/>
      <c r="Z37" s="39"/>
      <c r="AA37" s="39"/>
      <c r="AB37" s="39"/>
      <c r="AC37" s="62"/>
      <c r="AD37" s="39"/>
      <c r="AE37" s="39"/>
      <c r="AF37" s="39"/>
      <c r="AG37" s="62"/>
      <c r="AH37" s="39"/>
      <c r="AI37" s="39"/>
      <c r="AJ37" s="39"/>
      <c r="AK37" s="62"/>
      <c r="AL37" s="71"/>
      <c r="AM37" s="71"/>
      <c r="AN37" s="71"/>
      <c r="AO37" s="39"/>
      <c r="AP37" s="71"/>
      <c r="AQ37" s="71"/>
      <c r="AR37" s="71"/>
      <c r="AS37" s="39"/>
      <c r="AT37" s="39"/>
      <c r="AU37" s="26"/>
    </row>
    <row r="38" spans="1:47" ht="70.5" customHeight="1">
      <c r="A38" s="34" t="s">
        <v>103</v>
      </c>
      <c r="B38" s="35">
        <f>F38+J38</f>
        <v>708.011</v>
      </c>
      <c r="C38" s="35">
        <f>G38+K38</f>
        <v>708.011</v>
      </c>
      <c r="D38" s="35">
        <f>H38+L38</f>
        <v>708.011</v>
      </c>
      <c r="E38" s="36"/>
      <c r="F38" s="42">
        <v>708.011</v>
      </c>
      <c r="G38" s="42">
        <v>708.011</v>
      </c>
      <c r="H38" s="42">
        <v>708.011</v>
      </c>
      <c r="I38" s="36"/>
      <c r="J38" s="37"/>
      <c r="K38" s="37"/>
      <c r="L38" s="35"/>
      <c r="M38" s="33" t="e">
        <f t="shared" si="3"/>
        <v>#DIV/0!</v>
      </c>
      <c r="N38" s="39"/>
      <c r="O38" s="39"/>
      <c r="P38" s="39"/>
      <c r="Q38" s="39"/>
      <c r="R38" s="39"/>
      <c r="S38" s="39"/>
      <c r="T38" s="71"/>
      <c r="U38" s="62"/>
      <c r="V38" s="39"/>
      <c r="W38" s="39"/>
      <c r="X38" s="39"/>
      <c r="Y38" s="62"/>
      <c r="Z38" s="39"/>
      <c r="AA38" s="39"/>
      <c r="AB38" s="39"/>
      <c r="AC38" s="62"/>
      <c r="AD38" s="39"/>
      <c r="AE38" s="39"/>
      <c r="AF38" s="39"/>
      <c r="AG38" s="62"/>
      <c r="AH38" s="39"/>
      <c r="AI38" s="39"/>
      <c r="AJ38" s="39"/>
      <c r="AK38" s="62"/>
      <c r="AL38" s="71"/>
      <c r="AM38" s="71"/>
      <c r="AN38" s="71"/>
      <c r="AO38" s="39"/>
      <c r="AP38" s="71"/>
      <c r="AQ38" s="71"/>
      <c r="AR38" s="71"/>
      <c r="AS38" s="39"/>
      <c r="AT38" s="39"/>
      <c r="AU38" s="26"/>
    </row>
    <row r="39" spans="1:47" ht="30.75">
      <c r="A39" s="34" t="s">
        <v>50</v>
      </c>
      <c r="B39" s="35">
        <f>F39+J39</f>
        <v>-9013.48264</v>
      </c>
      <c r="C39" s="35">
        <f>G39+K39</f>
        <v>-9013.48264</v>
      </c>
      <c r="D39" s="35">
        <f>H39+L39</f>
        <v>-9013.48264</v>
      </c>
      <c r="E39" s="36">
        <f t="shared" si="1"/>
        <v>100</v>
      </c>
      <c r="F39" s="42">
        <v>-8305.47164</v>
      </c>
      <c r="G39" s="42">
        <v>-8305.47164</v>
      </c>
      <c r="H39" s="42">
        <v>-8305.47164</v>
      </c>
      <c r="I39" s="36">
        <f t="shared" si="2"/>
        <v>100</v>
      </c>
      <c r="J39" s="35">
        <v>-708.011</v>
      </c>
      <c r="K39" s="35">
        <v>-708.011</v>
      </c>
      <c r="L39" s="35">
        <v>-708.011</v>
      </c>
      <c r="M39" s="33">
        <f t="shared" si="3"/>
        <v>100</v>
      </c>
      <c r="N39" s="38"/>
      <c r="O39" s="38"/>
      <c r="P39" s="38"/>
      <c r="Q39" s="39"/>
      <c r="R39" s="38"/>
      <c r="S39" s="38"/>
      <c r="T39" s="57"/>
      <c r="U39" s="39"/>
      <c r="V39" s="38"/>
      <c r="W39" s="38"/>
      <c r="X39" s="38"/>
      <c r="Y39" s="39"/>
      <c r="Z39" s="38"/>
      <c r="AA39" s="38"/>
      <c r="AB39" s="38"/>
      <c r="AC39" s="39"/>
      <c r="AD39" s="38"/>
      <c r="AE39" s="38"/>
      <c r="AF39" s="38"/>
      <c r="AG39" s="39"/>
      <c r="AH39" s="38"/>
      <c r="AI39" s="38"/>
      <c r="AJ39" s="38"/>
      <c r="AK39" s="39"/>
      <c r="AL39" s="57"/>
      <c r="AM39" s="57"/>
      <c r="AN39" s="57"/>
      <c r="AO39" s="39"/>
      <c r="AP39" s="57"/>
      <c r="AQ39" s="57"/>
      <c r="AR39" s="57"/>
      <c r="AS39" s="40"/>
      <c r="AT39" s="39"/>
      <c r="AU39" s="26"/>
    </row>
    <row r="40" spans="1:46" ht="19.5">
      <c r="A40" s="72" t="s">
        <v>51</v>
      </c>
      <c r="B40" s="59">
        <f>B32+B34</f>
        <v>653124.8309900002</v>
      </c>
      <c r="C40" s="59">
        <f>C32+C34</f>
        <v>137373.24627</v>
      </c>
      <c r="D40" s="59">
        <f>D32+D34</f>
        <v>125419.50478999999</v>
      </c>
      <c r="E40" s="32">
        <f t="shared" si="1"/>
        <v>91.29834825588561</v>
      </c>
      <c r="F40" s="73">
        <f>F32+F34</f>
        <v>554852.4597</v>
      </c>
      <c r="G40" s="73">
        <f>G32+G34</f>
        <v>100777.03198</v>
      </c>
      <c r="H40" s="73">
        <f>H32+H34</f>
        <v>101871.88152</v>
      </c>
      <c r="I40" s="32">
        <f t="shared" si="2"/>
        <v>101.08640780393023</v>
      </c>
      <c r="J40" s="59">
        <f>J32+J34</f>
        <v>98272.37129000001</v>
      </c>
      <c r="K40" s="59">
        <f>K32+K34</f>
        <v>36596.21429</v>
      </c>
      <c r="L40" s="59">
        <f>L32+L34</f>
        <v>23547.62327</v>
      </c>
      <c r="M40" s="33">
        <f t="shared" si="3"/>
        <v>64.34442394341986</v>
      </c>
      <c r="N40" s="74" t="e">
        <f>N32+N34</f>
        <v>#REF!</v>
      </c>
      <c r="O40" s="74" t="e">
        <f>O32+O34</f>
        <v>#REF!</v>
      </c>
      <c r="P40" s="74" t="e">
        <f>P32+P34</f>
        <v>#REF!</v>
      </c>
      <c r="Q40" s="61" t="e">
        <f>P40/O40*100</f>
        <v>#REF!</v>
      </c>
      <c r="R40" s="74" t="e">
        <f>R32+R34</f>
        <v>#REF!</v>
      </c>
      <c r="S40" s="74" t="e">
        <f>S32+S34</f>
        <v>#REF!</v>
      </c>
      <c r="T40" s="74" t="e">
        <f>T32+T34</f>
        <v>#REF!</v>
      </c>
      <c r="U40" s="62" t="e">
        <f>T40/S40*100</f>
        <v>#REF!</v>
      </c>
      <c r="V40" s="74" t="e">
        <f>V32+V34</f>
        <v>#REF!</v>
      </c>
      <c r="W40" s="74" t="e">
        <f>W32+W34</f>
        <v>#REF!</v>
      </c>
      <c r="X40" s="74" t="e">
        <f>X32+X34</f>
        <v>#REF!</v>
      </c>
      <c r="Y40" s="62" t="e">
        <f>X40/W40*100</f>
        <v>#REF!</v>
      </c>
      <c r="Z40" s="74" t="e">
        <f>Z32+Z34</f>
        <v>#REF!</v>
      </c>
      <c r="AA40" s="74" t="e">
        <f>AA32+AA34</f>
        <v>#REF!</v>
      </c>
      <c r="AB40" s="74" t="e">
        <f>AB32+AB34</f>
        <v>#REF!</v>
      </c>
      <c r="AC40" s="62" t="e">
        <f>AB40/AA40*100</f>
        <v>#REF!</v>
      </c>
      <c r="AD40" s="74" t="e">
        <f>AD32+AD34</f>
        <v>#REF!</v>
      </c>
      <c r="AE40" s="74" t="e">
        <f>AE32+AE34</f>
        <v>#REF!</v>
      </c>
      <c r="AF40" s="74" t="e">
        <f>AF32+AF34</f>
        <v>#REF!</v>
      </c>
      <c r="AG40" s="62" t="e">
        <f>AF40/AE40*100</f>
        <v>#REF!</v>
      </c>
      <c r="AH40" s="74" t="e">
        <f>AH32+AH34</f>
        <v>#REF!</v>
      </c>
      <c r="AI40" s="74" t="e">
        <f>AI32+AI34</f>
        <v>#REF!</v>
      </c>
      <c r="AJ40" s="74" t="e">
        <f>AJ32+AJ34</f>
        <v>#REF!</v>
      </c>
      <c r="AK40" s="62" t="e">
        <f>AJ40/AI40*100</f>
        <v>#REF!</v>
      </c>
      <c r="AL40" s="74" t="e">
        <f>AL32+AL34</f>
        <v>#REF!</v>
      </c>
      <c r="AM40" s="74" t="e">
        <f>AM32+AM34</f>
        <v>#REF!</v>
      </c>
      <c r="AN40" s="74" t="e">
        <f>AN32+AN34</f>
        <v>#REF!</v>
      </c>
      <c r="AO40" s="61" t="e">
        <f>AN40/AM40*100</f>
        <v>#REF!</v>
      </c>
      <c r="AP40" s="74" t="e">
        <f>AP32+AP34</f>
        <v>#REF!</v>
      </c>
      <c r="AQ40" s="74" t="e">
        <f>AQ32+AQ34</f>
        <v>#REF!</v>
      </c>
      <c r="AR40" s="74" t="e">
        <f>AR32+AR34</f>
        <v>#REF!</v>
      </c>
      <c r="AS40" s="74" t="e">
        <f>AS32+AS34</f>
        <v>#REF!</v>
      </c>
      <c r="AT40" s="61" t="e">
        <f>AR40/AQ40*100</f>
        <v>#REF!</v>
      </c>
    </row>
    <row r="41" spans="1:13" ht="12.75" customHeight="1" hidden="1">
      <c r="A41" s="75"/>
      <c r="B41" s="76"/>
      <c r="C41" s="76"/>
      <c r="D41" s="67">
        <f>H41+L41</f>
        <v>0</v>
      </c>
      <c r="E41" s="68" t="e">
        <f t="shared" si="1"/>
        <v>#DIV/0!</v>
      </c>
      <c r="F41" s="77"/>
      <c r="G41" s="77"/>
      <c r="H41" s="77"/>
      <c r="I41" s="68" t="e">
        <f t="shared" si="2"/>
        <v>#DIV/0!</v>
      </c>
      <c r="J41" s="77"/>
      <c r="K41" s="77"/>
      <c r="L41" s="77"/>
      <c r="M41" s="33" t="e">
        <f t="shared" si="3"/>
        <v>#DIV/0!</v>
      </c>
    </row>
    <row r="42" spans="1:13" ht="12.75" customHeight="1" hidden="1">
      <c r="A42" s="75"/>
      <c r="B42" s="77"/>
      <c r="C42" s="77"/>
      <c r="D42" s="67">
        <f>H42+L42</f>
        <v>0</v>
      </c>
      <c r="E42" s="68" t="e">
        <f t="shared" si="1"/>
        <v>#DIV/0!</v>
      </c>
      <c r="F42" s="77"/>
      <c r="G42" s="77"/>
      <c r="H42" s="77"/>
      <c r="I42" s="68" t="e">
        <f t="shared" si="2"/>
        <v>#DIV/0!</v>
      </c>
      <c r="J42" s="77"/>
      <c r="K42" s="77"/>
      <c r="L42" s="77"/>
      <c r="M42" s="33" t="e">
        <f t="shared" si="3"/>
        <v>#DIV/0!</v>
      </c>
    </row>
    <row r="43" spans="1:13" ht="14.25" customHeight="1" hidden="1">
      <c r="A43" s="75"/>
      <c r="B43" s="77"/>
      <c r="C43" s="77"/>
      <c r="D43" s="67">
        <f>H43+L43</f>
        <v>0</v>
      </c>
      <c r="E43" s="68" t="e">
        <f t="shared" si="1"/>
        <v>#DIV/0!</v>
      </c>
      <c r="F43" s="77"/>
      <c r="G43" s="77"/>
      <c r="H43" s="77"/>
      <c r="I43" s="68" t="e">
        <f t="shared" si="2"/>
        <v>#DIV/0!</v>
      </c>
      <c r="J43" s="77"/>
      <c r="K43" s="77"/>
      <c r="L43" s="77"/>
      <c r="M43" s="33" t="e">
        <f t="shared" si="3"/>
        <v>#DIV/0!</v>
      </c>
    </row>
    <row r="44" spans="1:13" ht="14.25" customHeight="1" hidden="1">
      <c r="A44" s="75"/>
      <c r="B44" s="77"/>
      <c r="C44" s="77"/>
      <c r="D44" s="67">
        <f>H44+L44</f>
        <v>0</v>
      </c>
      <c r="E44" s="68" t="e">
        <f t="shared" si="1"/>
        <v>#DIV/0!</v>
      </c>
      <c r="F44" s="77"/>
      <c r="G44" s="77"/>
      <c r="H44" s="77"/>
      <c r="I44" s="68" t="e">
        <f t="shared" si="2"/>
        <v>#DIV/0!</v>
      </c>
      <c r="J44" s="77"/>
      <c r="K44" s="77"/>
      <c r="L44" s="77"/>
      <c r="M44" s="33" t="e">
        <f t="shared" si="3"/>
        <v>#DIV/0!</v>
      </c>
    </row>
    <row r="45" spans="1:13" ht="14.25" customHeight="1" hidden="1">
      <c r="A45" s="75"/>
      <c r="B45" s="77"/>
      <c r="C45" s="77"/>
      <c r="D45" s="67">
        <f>H45+L45</f>
        <v>0</v>
      </c>
      <c r="E45" s="68" t="e">
        <f t="shared" si="1"/>
        <v>#DIV/0!</v>
      </c>
      <c r="F45" s="77"/>
      <c r="G45" s="77"/>
      <c r="H45" s="77"/>
      <c r="I45" s="68" t="e">
        <f t="shared" si="2"/>
        <v>#DIV/0!</v>
      </c>
      <c r="J45" s="77"/>
      <c r="K45" s="77"/>
      <c r="L45" s="77"/>
      <c r="M45" s="33" t="e">
        <f t="shared" si="3"/>
        <v>#DIV/0!</v>
      </c>
    </row>
    <row r="46" spans="1:13" ht="12.75" customHeight="1" hidden="1">
      <c r="A46" s="75"/>
      <c r="B46" s="77"/>
      <c r="C46" s="77"/>
      <c r="D46" s="67">
        <f>H46+L46</f>
        <v>0</v>
      </c>
      <c r="E46" s="68" t="e">
        <f t="shared" si="1"/>
        <v>#DIV/0!</v>
      </c>
      <c r="F46" s="77"/>
      <c r="G46" s="77"/>
      <c r="H46" s="77"/>
      <c r="I46" s="68" t="e">
        <f t="shared" si="2"/>
        <v>#DIV/0!</v>
      </c>
      <c r="J46" s="77"/>
      <c r="K46" s="77"/>
      <c r="L46" s="77"/>
      <c r="M46" s="33" t="e">
        <f t="shared" si="3"/>
        <v>#DIV/0!</v>
      </c>
    </row>
    <row r="47" spans="1:13" ht="33.75" customHeight="1">
      <c r="A47" s="78" t="s">
        <v>52</v>
      </c>
      <c r="B47" s="79">
        <f>J47+F47-0.001</f>
        <v>689356.2909999999</v>
      </c>
      <c r="C47" s="79">
        <f>K47+G47</f>
        <v>163354.304</v>
      </c>
      <c r="D47" s="67">
        <f>H47+L47</f>
        <v>114713.7503</v>
      </c>
      <c r="E47" s="68">
        <f t="shared" si="1"/>
        <v>70.22389217244009</v>
      </c>
      <c r="F47" s="79">
        <f>F48+F57+F60+F63+F67+F71+F77+F80+F86+F92+F89</f>
        <v>587971.3039999999</v>
      </c>
      <c r="G47" s="79">
        <f>G48+G57+G60+G63+G67+G71+G77+G80+G86+G92+G89</f>
        <v>127831.347</v>
      </c>
      <c r="H47" s="79">
        <f>H48+H57+H60+H63+H67+H71+H77+H80+H86+H92+H89</f>
        <v>99600.0563</v>
      </c>
      <c r="I47" s="68">
        <f t="shared" si="2"/>
        <v>77.91520518046329</v>
      </c>
      <c r="J47" s="79">
        <f>J48+J57+J60+J63+J67+J71+J77+J80+J86+J92+J89</f>
        <v>101384.988</v>
      </c>
      <c r="K47" s="79">
        <f>K48+K57+K60+K63+K67+K71+K77+K80+K86+K92+K89</f>
        <v>35522.956999999995</v>
      </c>
      <c r="L47" s="79">
        <f>L48+L57+L60+L63+L67+L71+L77+L80+L86+L92+L89</f>
        <v>15113.694</v>
      </c>
      <c r="M47" s="33">
        <f t="shared" si="3"/>
        <v>42.546272259936025</v>
      </c>
    </row>
    <row r="48" spans="1:163" s="82" customFormat="1" ht="15">
      <c r="A48" s="80" t="s">
        <v>53</v>
      </c>
      <c r="B48" s="81">
        <f aca="true" t="shared" si="5" ref="B48:D94">F48+J48</f>
        <v>70574.612</v>
      </c>
      <c r="C48" s="81">
        <f t="shared" si="5"/>
        <v>11844.401000000002</v>
      </c>
      <c r="D48" s="35">
        <f>H48+L48</f>
        <v>11514.6793</v>
      </c>
      <c r="E48" s="36">
        <f t="shared" si="1"/>
        <v>97.21622309139988</v>
      </c>
      <c r="F48" s="81">
        <f>SUM(F49:F56)</f>
        <v>44099.759</v>
      </c>
      <c r="G48" s="81">
        <f>SUM(G49:G56)</f>
        <v>7124.4580000000005</v>
      </c>
      <c r="H48" s="81">
        <f>SUM(H49:H56)</f>
        <v>6881.6643</v>
      </c>
      <c r="I48" s="36">
        <f t="shared" si="2"/>
        <v>96.59210988400801</v>
      </c>
      <c r="J48" s="81">
        <f>SUM(J49:J56)</f>
        <v>26474.853</v>
      </c>
      <c r="K48" s="81">
        <f>SUM(K49:K56)</f>
        <v>4719.943</v>
      </c>
      <c r="L48" s="81">
        <f>SUM(L49:L56)</f>
        <v>4633.015</v>
      </c>
      <c r="M48" s="33">
        <f t="shared" si="3"/>
        <v>98.15828284366994</v>
      </c>
      <c r="Q48" s="83"/>
      <c r="U48" s="83"/>
      <c r="Y48" s="83"/>
      <c r="AC48" s="83"/>
      <c r="AG48" s="83"/>
      <c r="AK48" s="83"/>
      <c r="AO48" s="83"/>
      <c r="AT48" s="83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</row>
    <row r="49" spans="1:163" s="82" customFormat="1" ht="61.5">
      <c r="A49" s="84" t="s">
        <v>54</v>
      </c>
      <c r="B49" s="81">
        <f>F49+J49</f>
        <v>1310.945</v>
      </c>
      <c r="C49" s="81">
        <f t="shared" si="5"/>
        <v>203.657</v>
      </c>
      <c r="D49" s="35">
        <f>H49+L49</f>
        <v>203.657</v>
      </c>
      <c r="E49" s="36">
        <f t="shared" si="1"/>
        <v>100</v>
      </c>
      <c r="F49" s="85">
        <v>1310.945</v>
      </c>
      <c r="G49" s="85">
        <v>203.657</v>
      </c>
      <c r="H49" s="85">
        <v>203.657</v>
      </c>
      <c r="I49" s="36">
        <f t="shared" si="2"/>
        <v>100</v>
      </c>
      <c r="J49" s="86"/>
      <c r="K49" s="86"/>
      <c r="L49" s="86"/>
      <c r="M49" s="33" t="e">
        <f t="shared" si="3"/>
        <v>#DIV/0!</v>
      </c>
      <c r="Q49" s="83"/>
      <c r="U49" s="83"/>
      <c r="Y49" s="83"/>
      <c r="AC49" s="83"/>
      <c r="AG49" s="83"/>
      <c r="AK49" s="83"/>
      <c r="AO49" s="83"/>
      <c r="AT49" s="83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</row>
    <row r="50" spans="1:46" ht="77.25">
      <c r="A50" s="87" t="s">
        <v>55</v>
      </c>
      <c r="B50" s="88">
        <f>F50+J50</f>
        <v>1727.017</v>
      </c>
      <c r="C50" s="88">
        <f t="shared" si="5"/>
        <v>190.497</v>
      </c>
      <c r="D50" s="35">
        <f>H50+L50</f>
        <v>190.49730000000002</v>
      </c>
      <c r="E50" s="36">
        <f t="shared" si="1"/>
        <v>100.000157482795</v>
      </c>
      <c r="F50" s="89">
        <v>1689.717</v>
      </c>
      <c r="G50" s="89">
        <v>187.447</v>
      </c>
      <c r="H50" s="89">
        <v>187.4473</v>
      </c>
      <c r="I50" s="36">
        <f t="shared" si="2"/>
        <v>100.00016004523945</v>
      </c>
      <c r="J50" s="89">
        <v>37.3</v>
      </c>
      <c r="K50" s="89">
        <v>3.05</v>
      </c>
      <c r="L50" s="89">
        <v>3.05</v>
      </c>
      <c r="M50" s="33">
        <f t="shared" si="3"/>
        <v>100</v>
      </c>
      <c r="N50" s="5"/>
      <c r="O50" s="5"/>
      <c r="P50" s="5"/>
      <c r="Q50" s="26"/>
      <c r="R50" s="5"/>
      <c r="S50" s="5"/>
      <c r="T50" s="5"/>
      <c r="U50" s="26"/>
      <c r="V50" s="5"/>
      <c r="W50" s="5"/>
      <c r="X50" s="5"/>
      <c r="Y50" s="26"/>
      <c r="Z50" s="5"/>
      <c r="AA50" s="5"/>
      <c r="AB50" s="5"/>
      <c r="AC50" s="26"/>
      <c r="AD50" s="5"/>
      <c r="AE50" s="5"/>
      <c r="AF50" s="5"/>
      <c r="AG50" s="26"/>
      <c r="AH50" s="5"/>
      <c r="AI50" s="5"/>
      <c r="AJ50" s="5"/>
      <c r="AK50" s="26"/>
      <c r="AL50" s="5"/>
      <c r="AM50" s="5"/>
      <c r="AN50" s="5"/>
      <c r="AO50" s="26"/>
      <c r="AP50" s="5"/>
      <c r="AQ50" s="5"/>
      <c r="AR50" s="5"/>
      <c r="AS50" s="5"/>
      <c r="AT50" s="26"/>
    </row>
    <row r="51" spans="1:46" ht="61.5">
      <c r="A51" s="87" t="s">
        <v>56</v>
      </c>
      <c r="B51" s="88">
        <f t="shared" si="5"/>
        <v>54221.395000000004</v>
      </c>
      <c r="C51" s="88">
        <f t="shared" si="5"/>
        <v>9435.764</v>
      </c>
      <c r="D51" s="35">
        <f t="shared" si="5"/>
        <v>9128.468</v>
      </c>
      <c r="E51" s="36">
        <f t="shared" si="1"/>
        <v>96.74328438057587</v>
      </c>
      <c r="F51" s="89">
        <v>29375.948</v>
      </c>
      <c r="G51" s="89">
        <v>4936.985</v>
      </c>
      <c r="H51" s="89">
        <v>4694.191</v>
      </c>
      <c r="I51" s="36">
        <f t="shared" si="2"/>
        <v>95.08214021310577</v>
      </c>
      <c r="J51" s="89">
        <v>24845.447</v>
      </c>
      <c r="K51" s="89">
        <v>4498.779</v>
      </c>
      <c r="L51" s="89">
        <v>4434.277</v>
      </c>
      <c r="M51" s="33">
        <f t="shared" si="3"/>
        <v>98.56623319349538</v>
      </c>
      <c r="N51" s="5"/>
      <c r="O51" s="5"/>
      <c r="P51" s="5"/>
      <c r="Q51" s="26"/>
      <c r="R51" s="5"/>
      <c r="S51" s="5"/>
      <c r="T51" s="5"/>
      <c r="U51" s="26"/>
      <c r="V51" s="5"/>
      <c r="W51" s="5"/>
      <c r="X51" s="5"/>
      <c r="Y51" s="26"/>
      <c r="Z51" s="5"/>
      <c r="AA51" s="5"/>
      <c r="AB51" s="5"/>
      <c r="AC51" s="26"/>
      <c r="AD51" s="5"/>
      <c r="AE51" s="5"/>
      <c r="AF51" s="5"/>
      <c r="AG51" s="26"/>
      <c r="AH51" s="5"/>
      <c r="AI51" s="5"/>
      <c r="AJ51" s="5"/>
      <c r="AK51" s="26"/>
      <c r="AL51" s="5"/>
      <c r="AM51" s="5"/>
      <c r="AN51" s="5"/>
      <c r="AO51" s="26"/>
      <c r="AP51" s="5"/>
      <c r="AQ51" s="5"/>
      <c r="AR51" s="5"/>
      <c r="AS51" s="5"/>
      <c r="AT51" s="26"/>
    </row>
    <row r="52" spans="1:46" ht="15">
      <c r="A52" s="87" t="s">
        <v>57</v>
      </c>
      <c r="B52" s="88">
        <f t="shared" si="5"/>
        <v>0</v>
      </c>
      <c r="C52" s="88">
        <f t="shared" si="5"/>
        <v>0</v>
      </c>
      <c r="D52" s="35">
        <f t="shared" si="5"/>
        <v>0</v>
      </c>
      <c r="E52" s="36" t="e">
        <f t="shared" si="1"/>
        <v>#DIV/0!</v>
      </c>
      <c r="F52" s="89">
        <v>0</v>
      </c>
      <c r="G52" s="89">
        <v>0</v>
      </c>
      <c r="H52" s="89">
        <v>0</v>
      </c>
      <c r="I52" s="36" t="e">
        <f t="shared" si="2"/>
        <v>#DIV/0!</v>
      </c>
      <c r="J52" s="89">
        <v>0</v>
      </c>
      <c r="K52" s="89">
        <v>0</v>
      </c>
      <c r="L52" s="89">
        <v>0</v>
      </c>
      <c r="M52" s="33" t="e">
        <f t="shared" si="3"/>
        <v>#DIV/0!</v>
      </c>
      <c r="N52" s="5"/>
      <c r="O52" s="5"/>
      <c r="P52" s="5"/>
      <c r="Q52" s="26"/>
      <c r="R52" s="5"/>
      <c r="S52" s="5"/>
      <c r="T52" s="5"/>
      <c r="U52" s="26"/>
      <c r="V52" s="5"/>
      <c r="W52" s="5"/>
      <c r="X52" s="5"/>
      <c r="Y52" s="26"/>
      <c r="Z52" s="5"/>
      <c r="AA52" s="5"/>
      <c r="AB52" s="5"/>
      <c r="AC52" s="26"/>
      <c r="AD52" s="5"/>
      <c r="AE52" s="5"/>
      <c r="AF52" s="5"/>
      <c r="AG52" s="26"/>
      <c r="AH52" s="5"/>
      <c r="AI52" s="5"/>
      <c r="AJ52" s="5"/>
      <c r="AK52" s="26"/>
      <c r="AL52" s="5"/>
      <c r="AM52" s="5"/>
      <c r="AN52" s="5"/>
      <c r="AO52" s="26"/>
      <c r="AP52" s="5"/>
      <c r="AQ52" s="5"/>
      <c r="AR52" s="5"/>
      <c r="AS52" s="5"/>
      <c r="AT52" s="26"/>
    </row>
    <row r="53" spans="1:46" ht="61.5">
      <c r="A53" s="87" t="s">
        <v>58</v>
      </c>
      <c r="B53" s="88">
        <f t="shared" si="5"/>
        <v>4727.492</v>
      </c>
      <c r="C53" s="88">
        <f t="shared" si="5"/>
        <v>795.831</v>
      </c>
      <c r="D53" s="35">
        <f t="shared" si="5"/>
        <v>795.831</v>
      </c>
      <c r="E53" s="36">
        <f t="shared" si="1"/>
        <v>100</v>
      </c>
      <c r="F53" s="89">
        <v>4727.492</v>
      </c>
      <c r="G53" s="89">
        <v>795.831</v>
      </c>
      <c r="H53" s="89">
        <v>795.831</v>
      </c>
      <c r="I53" s="36">
        <f t="shared" si="2"/>
        <v>100</v>
      </c>
      <c r="J53" s="89">
        <v>0</v>
      </c>
      <c r="K53" s="90">
        <v>0</v>
      </c>
      <c r="L53" s="90">
        <v>0</v>
      </c>
      <c r="M53" s="33" t="e">
        <f t="shared" si="3"/>
        <v>#DIV/0!</v>
      </c>
      <c r="N53" s="5"/>
      <c r="O53" s="5"/>
      <c r="P53" s="5"/>
      <c r="Q53" s="26"/>
      <c r="R53" s="5"/>
      <c r="S53" s="5"/>
      <c r="T53" s="5"/>
      <c r="U53" s="26"/>
      <c r="V53" s="5"/>
      <c r="W53" s="5"/>
      <c r="X53" s="5"/>
      <c r="Y53" s="26"/>
      <c r="Z53" s="5"/>
      <c r="AA53" s="5"/>
      <c r="AB53" s="5"/>
      <c r="AC53" s="26"/>
      <c r="AD53" s="5"/>
      <c r="AE53" s="5"/>
      <c r="AF53" s="5"/>
      <c r="AG53" s="26"/>
      <c r="AH53" s="5"/>
      <c r="AI53" s="5"/>
      <c r="AJ53" s="5"/>
      <c r="AK53" s="26"/>
      <c r="AL53" s="5"/>
      <c r="AM53" s="5"/>
      <c r="AN53" s="5"/>
      <c r="AO53" s="26"/>
      <c r="AP53" s="5"/>
      <c r="AQ53" s="5"/>
      <c r="AR53" s="5"/>
      <c r="AS53" s="5"/>
      <c r="AT53" s="26"/>
    </row>
    <row r="54" spans="1:46" ht="30.75">
      <c r="A54" s="87" t="s">
        <v>59</v>
      </c>
      <c r="B54" s="88">
        <f t="shared" si="5"/>
        <v>0</v>
      </c>
      <c r="C54" s="88">
        <f t="shared" si="5"/>
        <v>0</v>
      </c>
      <c r="D54" s="35">
        <f t="shared" si="5"/>
        <v>0</v>
      </c>
      <c r="E54" s="36" t="e">
        <f t="shared" si="1"/>
        <v>#DIV/0!</v>
      </c>
      <c r="F54" s="89">
        <v>0</v>
      </c>
      <c r="G54" s="89">
        <v>0</v>
      </c>
      <c r="H54" s="89">
        <v>0</v>
      </c>
      <c r="I54" s="36" t="e">
        <f t="shared" si="2"/>
        <v>#DIV/0!</v>
      </c>
      <c r="J54" s="89">
        <v>0</v>
      </c>
      <c r="K54" s="89">
        <v>0</v>
      </c>
      <c r="L54" s="89">
        <v>0</v>
      </c>
      <c r="M54" s="33" t="e">
        <f t="shared" si="3"/>
        <v>#DIV/0!</v>
      </c>
      <c r="N54" s="5"/>
      <c r="O54" s="5"/>
      <c r="P54" s="5"/>
      <c r="Q54" s="26"/>
      <c r="R54" s="5"/>
      <c r="S54" s="5"/>
      <c r="T54" s="5"/>
      <c r="U54" s="26"/>
      <c r="V54" s="5"/>
      <c r="W54" s="5"/>
      <c r="X54" s="5"/>
      <c r="Y54" s="26"/>
      <c r="Z54" s="5"/>
      <c r="AA54" s="5"/>
      <c r="AB54" s="5"/>
      <c r="AC54" s="26"/>
      <c r="AD54" s="5"/>
      <c r="AE54" s="5"/>
      <c r="AF54" s="5"/>
      <c r="AG54" s="26"/>
      <c r="AH54" s="5"/>
      <c r="AI54" s="5"/>
      <c r="AJ54" s="5"/>
      <c r="AK54" s="26"/>
      <c r="AL54" s="5"/>
      <c r="AM54" s="5"/>
      <c r="AN54" s="5"/>
      <c r="AO54" s="26"/>
      <c r="AP54" s="5"/>
      <c r="AQ54" s="5"/>
      <c r="AR54" s="5"/>
      <c r="AS54" s="5"/>
      <c r="AT54" s="26"/>
    </row>
    <row r="55" spans="1:46" ht="15">
      <c r="A55" s="87" t="s">
        <v>60</v>
      </c>
      <c r="B55" s="88">
        <f t="shared" si="5"/>
        <v>2105.027</v>
      </c>
      <c r="C55" s="88">
        <f t="shared" si="5"/>
        <v>0</v>
      </c>
      <c r="D55" s="35">
        <f t="shared" si="5"/>
        <v>0</v>
      </c>
      <c r="E55" s="36" t="e">
        <f t="shared" si="1"/>
        <v>#DIV/0!</v>
      </c>
      <c r="F55" s="90">
        <v>1856.127</v>
      </c>
      <c r="G55" s="90">
        <v>0</v>
      </c>
      <c r="H55" s="90">
        <v>0</v>
      </c>
      <c r="I55" s="36" t="e">
        <f t="shared" si="2"/>
        <v>#DIV/0!</v>
      </c>
      <c r="J55" s="90">
        <v>248.9</v>
      </c>
      <c r="K55" s="90">
        <v>0</v>
      </c>
      <c r="L55" s="90">
        <v>0</v>
      </c>
      <c r="M55" s="33" t="e">
        <f t="shared" si="3"/>
        <v>#DIV/0!</v>
      </c>
      <c r="N55" s="5"/>
      <c r="O55" s="5"/>
      <c r="P55" s="5"/>
      <c r="Q55" s="26"/>
      <c r="R55" s="5"/>
      <c r="S55" s="5"/>
      <c r="T55" s="5"/>
      <c r="U55" s="26"/>
      <c r="V55" s="5"/>
      <c r="W55" s="5"/>
      <c r="X55" s="5"/>
      <c r="Y55" s="26"/>
      <c r="Z55" s="5"/>
      <c r="AA55" s="5"/>
      <c r="AB55" s="5"/>
      <c r="AC55" s="26"/>
      <c r="AD55" s="5"/>
      <c r="AE55" s="5"/>
      <c r="AF55" s="5"/>
      <c r="AG55" s="26"/>
      <c r="AH55" s="5"/>
      <c r="AI55" s="5"/>
      <c r="AJ55" s="5"/>
      <c r="AK55" s="26"/>
      <c r="AL55" s="5"/>
      <c r="AM55" s="5"/>
      <c r="AN55" s="5"/>
      <c r="AO55" s="26"/>
      <c r="AP55" s="5"/>
      <c r="AQ55" s="5"/>
      <c r="AR55" s="5"/>
      <c r="AS55" s="5"/>
      <c r="AT55" s="26"/>
    </row>
    <row r="56" spans="1:46" ht="15">
      <c r="A56" s="87" t="s">
        <v>61</v>
      </c>
      <c r="B56" s="88">
        <f t="shared" si="5"/>
        <v>6482.736</v>
      </c>
      <c r="C56" s="88">
        <f t="shared" si="5"/>
        <v>1218.652</v>
      </c>
      <c r="D56" s="35">
        <f t="shared" si="5"/>
        <v>1196.226</v>
      </c>
      <c r="E56" s="36">
        <f t="shared" si="1"/>
        <v>98.15976997534982</v>
      </c>
      <c r="F56" s="90">
        <v>5139.53</v>
      </c>
      <c r="G56" s="90">
        <v>1000.538</v>
      </c>
      <c r="H56" s="90">
        <v>1000.538</v>
      </c>
      <c r="I56" s="36">
        <f t="shared" si="2"/>
        <v>100</v>
      </c>
      <c r="J56" s="90">
        <v>1343.206</v>
      </c>
      <c r="K56" s="90">
        <v>218.114</v>
      </c>
      <c r="L56" s="90">
        <v>195.688</v>
      </c>
      <c r="M56" s="33">
        <f t="shared" si="3"/>
        <v>89.71822074694884</v>
      </c>
      <c r="N56" s="5"/>
      <c r="O56" s="5"/>
      <c r="P56" s="5"/>
      <c r="Q56" s="26"/>
      <c r="R56" s="5"/>
      <c r="S56" s="5"/>
      <c r="T56" s="5"/>
      <c r="U56" s="26"/>
      <c r="V56" s="5"/>
      <c r="W56" s="5"/>
      <c r="X56" s="5"/>
      <c r="Y56" s="26"/>
      <c r="Z56" s="5"/>
      <c r="AA56" s="5"/>
      <c r="AB56" s="5"/>
      <c r="AC56" s="26"/>
      <c r="AD56" s="5"/>
      <c r="AE56" s="5"/>
      <c r="AF56" s="5"/>
      <c r="AG56" s="26"/>
      <c r="AH56" s="5"/>
      <c r="AI56" s="5"/>
      <c r="AJ56" s="5"/>
      <c r="AK56" s="26"/>
      <c r="AL56" s="5"/>
      <c r="AM56" s="5"/>
      <c r="AN56" s="5"/>
      <c r="AO56" s="26"/>
      <c r="AP56" s="5"/>
      <c r="AQ56" s="5"/>
      <c r="AR56" s="5"/>
      <c r="AS56" s="5"/>
      <c r="AT56" s="26"/>
    </row>
    <row r="57" spans="1:163" s="82" customFormat="1" ht="15">
      <c r="A57" s="80" t="s">
        <v>62</v>
      </c>
      <c r="B57" s="81">
        <f t="shared" si="5"/>
        <v>1560.15</v>
      </c>
      <c r="C57" s="81">
        <f t="shared" si="5"/>
        <v>1510.845</v>
      </c>
      <c r="D57" s="35">
        <f t="shared" si="5"/>
        <v>862.519</v>
      </c>
      <c r="E57" s="36">
        <f t="shared" si="1"/>
        <v>57.0885166909908</v>
      </c>
      <c r="F57" s="91">
        <f>F58+F59</f>
        <v>805.15</v>
      </c>
      <c r="G57" s="91">
        <f>G58+G59</f>
        <v>755.845</v>
      </c>
      <c r="H57" s="91">
        <f>H58+H59</f>
        <v>755.845</v>
      </c>
      <c r="I57" s="36">
        <f t="shared" si="2"/>
        <v>100</v>
      </c>
      <c r="J57" s="91">
        <f>J58+J59</f>
        <v>755</v>
      </c>
      <c r="K57" s="91">
        <f>K58+K59</f>
        <v>755</v>
      </c>
      <c r="L57" s="91">
        <f>L58+L59</f>
        <v>106.674</v>
      </c>
      <c r="M57" s="33">
        <f t="shared" si="3"/>
        <v>14.129006622516558</v>
      </c>
      <c r="N57" s="16"/>
      <c r="O57" s="16"/>
      <c r="P57" s="16"/>
      <c r="Q57" s="15"/>
      <c r="R57" s="16"/>
      <c r="S57" s="16"/>
      <c r="T57" s="16"/>
      <c r="U57" s="15"/>
      <c r="V57" s="16"/>
      <c r="W57" s="16"/>
      <c r="X57" s="16"/>
      <c r="Y57" s="15"/>
      <c r="Z57" s="16"/>
      <c r="AA57" s="16"/>
      <c r="AB57" s="16"/>
      <c r="AC57" s="15"/>
      <c r="AD57" s="16"/>
      <c r="AE57" s="16"/>
      <c r="AF57" s="16"/>
      <c r="AG57" s="15"/>
      <c r="AH57" s="16"/>
      <c r="AI57" s="16"/>
      <c r="AJ57" s="16"/>
      <c r="AK57" s="15"/>
      <c r="AL57" s="16"/>
      <c r="AM57" s="16"/>
      <c r="AN57" s="16"/>
      <c r="AO57" s="15"/>
      <c r="AP57" s="16"/>
      <c r="AQ57" s="16"/>
      <c r="AR57" s="16"/>
      <c r="AS57" s="16"/>
      <c r="AT57" s="15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</row>
    <row r="58" spans="1:46" ht="30.75">
      <c r="A58" s="87" t="s">
        <v>63</v>
      </c>
      <c r="B58" s="88">
        <f t="shared" si="5"/>
        <v>1510</v>
      </c>
      <c r="C58" s="88">
        <f t="shared" si="5"/>
        <v>1510</v>
      </c>
      <c r="D58" s="35">
        <f t="shared" si="5"/>
        <v>861.674</v>
      </c>
      <c r="E58" s="36">
        <f t="shared" si="1"/>
        <v>57.06450331125828</v>
      </c>
      <c r="F58" s="90">
        <v>755</v>
      </c>
      <c r="G58" s="90">
        <v>755</v>
      </c>
      <c r="H58" s="90">
        <v>755</v>
      </c>
      <c r="I58" s="36">
        <f t="shared" si="2"/>
        <v>100</v>
      </c>
      <c r="J58" s="90">
        <v>755</v>
      </c>
      <c r="K58" s="90">
        <v>755</v>
      </c>
      <c r="L58" s="90">
        <v>106.674</v>
      </c>
      <c r="M58" s="33">
        <f t="shared" si="3"/>
        <v>14.129006622516558</v>
      </c>
      <c r="N58" s="5"/>
      <c r="O58" s="5"/>
      <c r="P58" s="5"/>
      <c r="Q58" s="26"/>
      <c r="R58" s="5"/>
      <c r="S58" s="5"/>
      <c r="T58" s="5"/>
      <c r="U58" s="26"/>
      <c r="V58" s="5"/>
      <c r="W58" s="5"/>
      <c r="X58" s="5"/>
      <c r="Y58" s="26"/>
      <c r="Z58" s="5"/>
      <c r="AA58" s="5"/>
      <c r="AB58" s="5"/>
      <c r="AC58" s="26"/>
      <c r="AD58" s="5"/>
      <c r="AE58" s="5"/>
      <c r="AF58" s="5"/>
      <c r="AG58" s="26"/>
      <c r="AH58" s="5"/>
      <c r="AI58" s="5"/>
      <c r="AJ58" s="5"/>
      <c r="AK58" s="26"/>
      <c r="AL58" s="5"/>
      <c r="AM58" s="5"/>
      <c r="AN58" s="5"/>
      <c r="AO58" s="26"/>
      <c r="AP58" s="5"/>
      <c r="AQ58" s="5"/>
      <c r="AR58" s="5"/>
      <c r="AS58" s="5"/>
      <c r="AT58" s="26"/>
    </row>
    <row r="59" spans="1:46" ht="15">
      <c r="A59" s="87" t="s">
        <v>64</v>
      </c>
      <c r="B59" s="88">
        <f t="shared" si="5"/>
        <v>50.15</v>
      </c>
      <c r="C59" s="88">
        <f t="shared" si="5"/>
        <v>0.845</v>
      </c>
      <c r="D59" s="35">
        <f t="shared" si="5"/>
        <v>0.845</v>
      </c>
      <c r="E59" s="36">
        <f t="shared" si="1"/>
        <v>100</v>
      </c>
      <c r="F59" s="90">
        <v>50.15</v>
      </c>
      <c r="G59" s="90">
        <v>0.845</v>
      </c>
      <c r="H59" s="90">
        <v>0.845</v>
      </c>
      <c r="I59" s="36">
        <f t="shared" si="2"/>
        <v>100</v>
      </c>
      <c r="J59" s="90">
        <v>0</v>
      </c>
      <c r="K59" s="90">
        <v>0</v>
      </c>
      <c r="L59" s="90">
        <v>0</v>
      </c>
      <c r="M59" s="33" t="e">
        <f t="shared" si="3"/>
        <v>#DIV/0!</v>
      </c>
      <c r="N59" s="5"/>
      <c r="O59" s="5"/>
      <c r="P59" s="5"/>
      <c r="Q59" s="26"/>
      <c r="R59" s="5"/>
      <c r="S59" s="5"/>
      <c r="T59" s="5"/>
      <c r="U59" s="26"/>
      <c r="V59" s="5"/>
      <c r="W59" s="5"/>
      <c r="X59" s="5"/>
      <c r="Y59" s="26"/>
      <c r="Z59" s="5"/>
      <c r="AA59" s="5"/>
      <c r="AB59" s="5"/>
      <c r="AC59" s="26"/>
      <c r="AD59" s="5"/>
      <c r="AE59" s="5"/>
      <c r="AF59" s="5"/>
      <c r="AG59" s="26"/>
      <c r="AH59" s="5"/>
      <c r="AI59" s="5"/>
      <c r="AJ59" s="5"/>
      <c r="AK59" s="26"/>
      <c r="AL59" s="5"/>
      <c r="AM59" s="5"/>
      <c r="AN59" s="5"/>
      <c r="AO59" s="26"/>
      <c r="AP59" s="5"/>
      <c r="AQ59" s="5"/>
      <c r="AR59" s="5"/>
      <c r="AS59" s="5"/>
      <c r="AT59" s="26"/>
    </row>
    <row r="60" spans="1:163" s="82" customFormat="1" ht="30.75">
      <c r="A60" s="80" t="s">
        <v>65</v>
      </c>
      <c r="B60" s="81">
        <f t="shared" si="5"/>
        <v>547.4100000000001</v>
      </c>
      <c r="C60" s="81">
        <f t="shared" si="5"/>
        <v>2.163</v>
      </c>
      <c r="D60" s="35">
        <f t="shared" si="5"/>
        <v>2.163</v>
      </c>
      <c r="E60" s="36">
        <f t="shared" si="1"/>
        <v>100</v>
      </c>
      <c r="F60" s="92">
        <f>F62+F61</f>
        <v>205</v>
      </c>
      <c r="G60" s="92">
        <f>G62+G61</f>
        <v>0</v>
      </c>
      <c r="H60" s="92">
        <f>H62+H61</f>
        <v>0</v>
      </c>
      <c r="I60" s="36" t="e">
        <f t="shared" si="2"/>
        <v>#DIV/0!</v>
      </c>
      <c r="J60" s="92">
        <f>J62+J61</f>
        <v>342.41</v>
      </c>
      <c r="K60" s="92">
        <f>K62+K61</f>
        <v>2.163</v>
      </c>
      <c r="L60" s="92">
        <f>L62+L61</f>
        <v>2.163</v>
      </c>
      <c r="M60" s="33">
        <f t="shared" si="3"/>
        <v>100</v>
      </c>
      <c r="N60" s="16"/>
      <c r="O60" s="16"/>
      <c r="P60" s="16"/>
      <c r="Q60" s="15"/>
      <c r="R60" s="16"/>
      <c r="S60" s="16"/>
      <c r="T60" s="16"/>
      <c r="U60" s="15"/>
      <c r="V60" s="16"/>
      <c r="W60" s="16"/>
      <c r="X60" s="16"/>
      <c r="Y60" s="15"/>
      <c r="Z60" s="16"/>
      <c r="AA60" s="16"/>
      <c r="AB60" s="16"/>
      <c r="AC60" s="15"/>
      <c r="AD60" s="16"/>
      <c r="AE60" s="16"/>
      <c r="AF60" s="16"/>
      <c r="AG60" s="15"/>
      <c r="AH60" s="16"/>
      <c r="AI60" s="16"/>
      <c r="AJ60" s="16"/>
      <c r="AK60" s="15"/>
      <c r="AL60" s="16"/>
      <c r="AM60" s="16"/>
      <c r="AN60" s="16"/>
      <c r="AO60" s="15"/>
      <c r="AP60" s="16"/>
      <c r="AQ60" s="16"/>
      <c r="AR60" s="16"/>
      <c r="AS60" s="16"/>
      <c r="AT60" s="15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</row>
    <row r="61" spans="1:163" s="82" customFormat="1" ht="61.5">
      <c r="A61" s="87" t="s">
        <v>66</v>
      </c>
      <c r="B61" s="88">
        <f t="shared" si="5"/>
        <v>547.4100000000001</v>
      </c>
      <c r="C61" s="88">
        <f t="shared" si="5"/>
        <v>2.163</v>
      </c>
      <c r="D61" s="35">
        <f t="shared" si="5"/>
        <v>2.163</v>
      </c>
      <c r="E61" s="36">
        <f t="shared" si="1"/>
        <v>100</v>
      </c>
      <c r="F61" s="89">
        <v>205</v>
      </c>
      <c r="G61" s="89">
        <v>0</v>
      </c>
      <c r="H61" s="89">
        <v>0</v>
      </c>
      <c r="I61" s="36" t="e">
        <f t="shared" si="2"/>
        <v>#DIV/0!</v>
      </c>
      <c r="J61" s="89">
        <v>342.41</v>
      </c>
      <c r="K61" s="89">
        <v>2.163</v>
      </c>
      <c r="L61" s="89">
        <v>2.163</v>
      </c>
      <c r="M61" s="33">
        <f t="shared" si="3"/>
        <v>100</v>
      </c>
      <c r="N61" s="16"/>
      <c r="O61" s="16"/>
      <c r="P61" s="16"/>
      <c r="Q61" s="15"/>
      <c r="R61" s="16"/>
      <c r="S61" s="16"/>
      <c r="T61" s="16"/>
      <c r="U61" s="15"/>
      <c r="V61" s="16"/>
      <c r="W61" s="16"/>
      <c r="X61" s="16"/>
      <c r="Y61" s="15"/>
      <c r="Z61" s="16"/>
      <c r="AA61" s="16"/>
      <c r="AB61" s="16"/>
      <c r="AC61" s="15"/>
      <c r="AD61" s="16"/>
      <c r="AE61" s="16"/>
      <c r="AF61" s="16"/>
      <c r="AG61" s="15"/>
      <c r="AH61" s="16"/>
      <c r="AI61" s="16"/>
      <c r="AJ61" s="16"/>
      <c r="AK61" s="15"/>
      <c r="AL61" s="16"/>
      <c r="AM61" s="16"/>
      <c r="AN61" s="16"/>
      <c r="AO61" s="15"/>
      <c r="AP61" s="16"/>
      <c r="AQ61" s="16"/>
      <c r="AR61" s="16"/>
      <c r="AS61" s="16"/>
      <c r="AT61" s="15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</row>
    <row r="62" spans="1:46" ht="46.5">
      <c r="A62" s="87" t="s">
        <v>67</v>
      </c>
      <c r="B62" s="88">
        <f t="shared" si="5"/>
        <v>0</v>
      </c>
      <c r="C62" s="88">
        <f t="shared" si="5"/>
        <v>0</v>
      </c>
      <c r="D62" s="35">
        <f t="shared" si="5"/>
        <v>0</v>
      </c>
      <c r="E62" s="36" t="e">
        <f t="shared" si="1"/>
        <v>#DIV/0!</v>
      </c>
      <c r="F62" s="89">
        <v>0</v>
      </c>
      <c r="G62" s="89">
        <v>0</v>
      </c>
      <c r="H62" s="89">
        <v>0</v>
      </c>
      <c r="I62" s="36" t="e">
        <f t="shared" si="2"/>
        <v>#DIV/0!</v>
      </c>
      <c r="J62" s="89">
        <v>0</v>
      </c>
      <c r="K62" s="89">
        <v>0</v>
      </c>
      <c r="L62" s="90">
        <v>0</v>
      </c>
      <c r="M62" s="33" t="e">
        <f t="shared" si="3"/>
        <v>#DIV/0!</v>
      </c>
      <c r="N62" s="5"/>
      <c r="O62" s="5"/>
      <c r="P62" s="5"/>
      <c r="Q62" s="26"/>
      <c r="R62" s="5"/>
      <c r="S62" s="5"/>
      <c r="T62" s="5"/>
      <c r="U62" s="26"/>
      <c r="V62" s="5"/>
      <c r="W62" s="5"/>
      <c r="X62" s="5"/>
      <c r="Y62" s="26"/>
      <c r="Z62" s="5"/>
      <c r="AA62" s="5"/>
      <c r="AB62" s="5"/>
      <c r="AC62" s="26"/>
      <c r="AD62" s="5"/>
      <c r="AE62" s="5"/>
      <c r="AF62" s="5"/>
      <c r="AG62" s="26"/>
      <c r="AH62" s="5"/>
      <c r="AI62" s="5"/>
      <c r="AJ62" s="5"/>
      <c r="AK62" s="26"/>
      <c r="AL62" s="5"/>
      <c r="AM62" s="5"/>
      <c r="AN62" s="5"/>
      <c r="AO62" s="26"/>
      <c r="AP62" s="5"/>
      <c r="AQ62" s="5"/>
      <c r="AR62" s="5"/>
      <c r="AS62" s="5"/>
      <c r="AT62" s="26"/>
    </row>
    <row r="63" spans="1:163" s="82" customFormat="1" ht="15">
      <c r="A63" s="80" t="s">
        <v>68</v>
      </c>
      <c r="B63" s="81">
        <f t="shared" si="5"/>
        <v>70400.978</v>
      </c>
      <c r="C63" s="81">
        <f t="shared" si="5"/>
        <v>20337.799</v>
      </c>
      <c r="D63" s="35">
        <f t="shared" si="5"/>
        <v>8858.767</v>
      </c>
      <c r="E63" s="36">
        <f t="shared" si="1"/>
        <v>43.55814019009628</v>
      </c>
      <c r="F63" s="91">
        <f>F64+F65+F66</f>
        <v>54400.261</v>
      </c>
      <c r="G63" s="91">
        <f>G64+G65+G66</f>
        <v>13296.072</v>
      </c>
      <c r="H63" s="91">
        <f>H64+H65+H66</f>
        <v>7207.35</v>
      </c>
      <c r="I63" s="36">
        <f t="shared" si="2"/>
        <v>54.20661079452639</v>
      </c>
      <c r="J63" s="91">
        <f>J64+J65+J66</f>
        <v>16000.717</v>
      </c>
      <c r="K63" s="91">
        <f>K64+K65+K66</f>
        <v>7041.727</v>
      </c>
      <c r="L63" s="91">
        <f>L64+L65+L66</f>
        <v>1651.417</v>
      </c>
      <c r="M63" s="33">
        <f t="shared" si="3"/>
        <v>23.45187480287151</v>
      </c>
      <c r="N63" s="16"/>
      <c r="O63" s="16"/>
      <c r="P63" s="16"/>
      <c r="Q63" s="15"/>
      <c r="R63" s="16"/>
      <c r="S63" s="16"/>
      <c r="T63" s="16"/>
      <c r="U63" s="15"/>
      <c r="V63" s="16"/>
      <c r="W63" s="16"/>
      <c r="X63" s="16"/>
      <c r="Y63" s="15"/>
      <c r="Z63" s="16"/>
      <c r="AA63" s="16"/>
      <c r="AB63" s="16"/>
      <c r="AC63" s="15"/>
      <c r="AD63" s="16"/>
      <c r="AE63" s="16"/>
      <c r="AF63" s="16"/>
      <c r="AG63" s="15"/>
      <c r="AH63" s="16"/>
      <c r="AI63" s="16"/>
      <c r="AJ63" s="16"/>
      <c r="AK63" s="15"/>
      <c r="AL63" s="16"/>
      <c r="AM63" s="16"/>
      <c r="AN63" s="16"/>
      <c r="AO63" s="15"/>
      <c r="AP63" s="16"/>
      <c r="AQ63" s="16"/>
      <c r="AR63" s="16"/>
      <c r="AS63" s="16"/>
      <c r="AT63" s="15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</row>
    <row r="64" spans="1:46" ht="15">
      <c r="A64" s="87" t="s">
        <v>69</v>
      </c>
      <c r="B64" s="88">
        <f t="shared" si="5"/>
        <v>31339.1</v>
      </c>
      <c r="C64" s="88">
        <f t="shared" si="5"/>
        <v>5357.325</v>
      </c>
      <c r="D64" s="35">
        <f t="shared" si="5"/>
        <v>877.853</v>
      </c>
      <c r="E64" s="36">
        <f t="shared" si="1"/>
        <v>16.38603220823825</v>
      </c>
      <c r="F64" s="90">
        <v>31262.1</v>
      </c>
      <c r="G64" s="90">
        <v>5280.325</v>
      </c>
      <c r="H64" s="90">
        <v>800.853</v>
      </c>
      <c r="I64" s="36">
        <f t="shared" si="2"/>
        <v>15.1667368959297</v>
      </c>
      <c r="J64" s="90">
        <v>77</v>
      </c>
      <c r="K64" s="90">
        <v>77</v>
      </c>
      <c r="L64" s="90">
        <v>77</v>
      </c>
      <c r="M64" s="33">
        <f t="shared" si="3"/>
        <v>100</v>
      </c>
      <c r="N64" s="5"/>
      <c r="O64" s="5"/>
      <c r="P64" s="5"/>
      <c r="Q64" s="26"/>
      <c r="R64" s="5"/>
      <c r="S64" s="5"/>
      <c r="T64" s="5"/>
      <c r="U64" s="26"/>
      <c r="V64" s="5"/>
      <c r="W64" s="5"/>
      <c r="X64" s="5"/>
      <c r="Y64" s="26"/>
      <c r="Z64" s="5"/>
      <c r="AA64" s="5"/>
      <c r="AB64" s="5"/>
      <c r="AC64" s="26"/>
      <c r="AD64" s="5"/>
      <c r="AE64" s="5"/>
      <c r="AF64" s="5"/>
      <c r="AG64" s="26"/>
      <c r="AH64" s="5"/>
      <c r="AI64" s="5"/>
      <c r="AJ64" s="5"/>
      <c r="AK64" s="26"/>
      <c r="AL64" s="5"/>
      <c r="AM64" s="5"/>
      <c r="AN64" s="5"/>
      <c r="AO64" s="26"/>
      <c r="AP64" s="5"/>
      <c r="AQ64" s="5"/>
      <c r="AR64" s="5"/>
      <c r="AS64" s="5"/>
      <c r="AT64" s="26"/>
    </row>
    <row r="65" spans="1:46" ht="15">
      <c r="A65" s="87" t="s">
        <v>70</v>
      </c>
      <c r="B65" s="88">
        <f t="shared" si="5"/>
        <v>28883.08</v>
      </c>
      <c r="C65" s="88">
        <f t="shared" si="5"/>
        <v>9592.9</v>
      </c>
      <c r="D65" s="35">
        <f t="shared" si="5"/>
        <v>5154.4169999999995</v>
      </c>
      <c r="E65" s="36">
        <f t="shared" si="1"/>
        <v>53.731582733062986</v>
      </c>
      <c r="F65" s="90">
        <v>15520.44</v>
      </c>
      <c r="G65" s="90">
        <v>5189.25</v>
      </c>
      <c r="H65" s="90">
        <v>3580</v>
      </c>
      <c r="I65" s="36">
        <f t="shared" si="2"/>
        <v>68.98877487112782</v>
      </c>
      <c r="J65" s="90">
        <v>13362.64</v>
      </c>
      <c r="K65" s="90">
        <v>4403.65</v>
      </c>
      <c r="L65" s="90">
        <v>1574.417</v>
      </c>
      <c r="M65" s="33">
        <f t="shared" si="3"/>
        <v>35.75254618327978</v>
      </c>
      <c r="N65" s="5"/>
      <c r="O65" s="5"/>
      <c r="P65" s="5"/>
      <c r="Q65" s="26"/>
      <c r="R65" s="5"/>
      <c r="S65" s="5"/>
      <c r="T65" s="5"/>
      <c r="U65" s="26"/>
      <c r="V65" s="5"/>
      <c r="W65" s="5"/>
      <c r="X65" s="5"/>
      <c r="Y65" s="26"/>
      <c r="Z65" s="5"/>
      <c r="AA65" s="5"/>
      <c r="AB65" s="5"/>
      <c r="AC65" s="26"/>
      <c r="AD65" s="5"/>
      <c r="AE65" s="5"/>
      <c r="AF65" s="5"/>
      <c r="AG65" s="26"/>
      <c r="AH65" s="5"/>
      <c r="AI65" s="5"/>
      <c r="AJ65" s="5"/>
      <c r="AK65" s="26"/>
      <c r="AL65" s="5"/>
      <c r="AM65" s="5"/>
      <c r="AN65" s="5"/>
      <c r="AO65" s="26"/>
      <c r="AP65" s="5"/>
      <c r="AQ65" s="5"/>
      <c r="AR65" s="5"/>
      <c r="AS65" s="5"/>
      <c r="AT65" s="26"/>
    </row>
    <row r="66" spans="1:46" ht="30.75">
      <c r="A66" s="87" t="s">
        <v>71</v>
      </c>
      <c r="B66" s="88">
        <f t="shared" si="5"/>
        <v>10178.797999999999</v>
      </c>
      <c r="C66" s="88">
        <f t="shared" si="5"/>
        <v>5387.5740000000005</v>
      </c>
      <c r="D66" s="35">
        <f t="shared" si="5"/>
        <v>2826.497</v>
      </c>
      <c r="E66" s="36">
        <f t="shared" si="1"/>
        <v>52.463260829456814</v>
      </c>
      <c r="F66" s="90">
        <v>7617.721</v>
      </c>
      <c r="G66" s="90">
        <v>2826.497</v>
      </c>
      <c r="H66" s="90">
        <v>2826.497</v>
      </c>
      <c r="I66" s="36">
        <f t="shared" si="2"/>
        <v>100</v>
      </c>
      <c r="J66" s="90">
        <v>2561.077</v>
      </c>
      <c r="K66" s="90">
        <v>2561.077</v>
      </c>
      <c r="L66" s="90">
        <v>0</v>
      </c>
      <c r="M66" s="33">
        <f t="shared" si="3"/>
        <v>0</v>
      </c>
      <c r="N66" s="5"/>
      <c r="O66" s="5"/>
      <c r="P66" s="5"/>
      <c r="Q66" s="26"/>
      <c r="R66" s="5"/>
      <c r="S66" s="5"/>
      <c r="T66" s="5"/>
      <c r="U66" s="26"/>
      <c r="V66" s="5"/>
      <c r="W66" s="5"/>
      <c r="X66" s="5"/>
      <c r="Y66" s="26"/>
      <c r="Z66" s="5"/>
      <c r="AA66" s="5"/>
      <c r="AB66" s="5"/>
      <c r="AC66" s="26"/>
      <c r="AD66" s="5"/>
      <c r="AE66" s="5"/>
      <c r="AF66" s="5"/>
      <c r="AG66" s="26"/>
      <c r="AH66" s="5"/>
      <c r="AI66" s="5"/>
      <c r="AJ66" s="5"/>
      <c r="AK66" s="26"/>
      <c r="AL66" s="5"/>
      <c r="AM66" s="5"/>
      <c r="AN66" s="5"/>
      <c r="AO66" s="26"/>
      <c r="AP66" s="5"/>
      <c r="AQ66" s="5"/>
      <c r="AR66" s="5"/>
      <c r="AS66" s="5"/>
      <c r="AT66" s="26"/>
    </row>
    <row r="67" spans="1:163" s="95" customFormat="1" ht="15">
      <c r="A67" s="80" t="s">
        <v>72</v>
      </c>
      <c r="B67" s="81">
        <f t="shared" si="5"/>
        <v>51777.460999999996</v>
      </c>
      <c r="C67" s="81">
        <f t="shared" si="5"/>
        <v>13548.943999999998</v>
      </c>
      <c r="D67" s="35">
        <f t="shared" si="5"/>
        <v>1507.284</v>
      </c>
      <c r="E67" s="36">
        <f t="shared" si="1"/>
        <v>11.12473414902298</v>
      </c>
      <c r="F67" s="91">
        <f>F68+F69+F70</f>
        <v>17740.908</v>
      </c>
      <c r="G67" s="91">
        <f>G68+G69+G70</f>
        <v>165.506</v>
      </c>
      <c r="H67" s="91">
        <f>H68+H69+H70</f>
        <v>165.506</v>
      </c>
      <c r="I67" s="36">
        <f t="shared" si="2"/>
        <v>100</v>
      </c>
      <c r="J67" s="91">
        <f>J68+J69+J70</f>
        <v>34036.553</v>
      </c>
      <c r="K67" s="91">
        <f>K68+K69+K70</f>
        <v>13383.437999999998</v>
      </c>
      <c r="L67" s="91">
        <f>L68+L69+L70</f>
        <v>1341.778</v>
      </c>
      <c r="M67" s="33">
        <f t="shared" si="3"/>
        <v>10.025660073293576</v>
      </c>
      <c r="N67" s="93"/>
      <c r="O67" s="93"/>
      <c r="P67" s="93"/>
      <c r="Q67" s="94"/>
      <c r="R67" s="93"/>
      <c r="S67" s="93"/>
      <c r="T67" s="93"/>
      <c r="U67" s="94"/>
      <c r="V67" s="93"/>
      <c r="W67" s="93"/>
      <c r="X67" s="93"/>
      <c r="Y67" s="94"/>
      <c r="Z67" s="93"/>
      <c r="AA67" s="93"/>
      <c r="AB67" s="93"/>
      <c r="AC67" s="94"/>
      <c r="AD67" s="93"/>
      <c r="AE67" s="93"/>
      <c r="AF67" s="93"/>
      <c r="AG67" s="94"/>
      <c r="AH67" s="93"/>
      <c r="AI67" s="93"/>
      <c r="AJ67" s="93"/>
      <c r="AK67" s="94"/>
      <c r="AL67" s="93"/>
      <c r="AM67" s="93"/>
      <c r="AN67" s="93"/>
      <c r="AO67" s="94"/>
      <c r="AP67" s="93"/>
      <c r="AQ67" s="93"/>
      <c r="AR67" s="93"/>
      <c r="AS67" s="93"/>
      <c r="AT67" s="94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</row>
    <row r="68" spans="1:46" ht="15">
      <c r="A68" s="87" t="s">
        <v>73</v>
      </c>
      <c r="B68" s="88">
        <f t="shared" si="5"/>
        <v>13744.986</v>
      </c>
      <c r="C68" s="88">
        <f t="shared" si="5"/>
        <v>12001.318</v>
      </c>
      <c r="D68" s="35">
        <f t="shared" si="5"/>
        <v>1.318</v>
      </c>
      <c r="E68" s="36">
        <f t="shared" si="1"/>
        <v>0.01098212712970359</v>
      </c>
      <c r="F68" s="90">
        <v>1701.85</v>
      </c>
      <c r="G68" s="90">
        <v>0</v>
      </c>
      <c r="H68" s="90">
        <v>0</v>
      </c>
      <c r="I68" s="36" t="e">
        <f t="shared" si="2"/>
        <v>#DIV/0!</v>
      </c>
      <c r="J68" s="90">
        <v>12043.136</v>
      </c>
      <c r="K68" s="90">
        <v>12001.318</v>
      </c>
      <c r="L68" s="90">
        <v>1.318</v>
      </c>
      <c r="M68" s="33">
        <f t="shared" si="3"/>
        <v>0.01098212712970359</v>
      </c>
      <c r="N68" s="5"/>
      <c r="O68" s="5"/>
      <c r="P68" s="5"/>
      <c r="Q68" s="26"/>
      <c r="R68" s="5"/>
      <c r="S68" s="5"/>
      <c r="T68" s="5"/>
      <c r="U68" s="26"/>
      <c r="V68" s="5"/>
      <c r="W68" s="5"/>
      <c r="X68" s="5"/>
      <c r="Y68" s="26"/>
      <c r="Z68" s="5"/>
      <c r="AA68" s="5"/>
      <c r="AB68" s="5"/>
      <c r="AC68" s="26"/>
      <c r="AD68" s="5"/>
      <c r="AE68" s="5"/>
      <c r="AF68" s="5"/>
      <c r="AG68" s="26"/>
      <c r="AH68" s="5"/>
      <c r="AI68" s="5"/>
      <c r="AJ68" s="5"/>
      <c r="AK68" s="26"/>
      <c r="AL68" s="5"/>
      <c r="AM68" s="5"/>
      <c r="AN68" s="5"/>
      <c r="AO68" s="26"/>
      <c r="AP68" s="5"/>
      <c r="AQ68" s="5"/>
      <c r="AR68" s="5"/>
      <c r="AS68" s="5"/>
      <c r="AT68" s="26"/>
    </row>
    <row r="69" spans="1:46" ht="15">
      <c r="A69" s="87" t="s">
        <v>74</v>
      </c>
      <c r="B69" s="88">
        <f t="shared" si="5"/>
        <v>32491.650999999998</v>
      </c>
      <c r="C69" s="88">
        <f t="shared" si="5"/>
        <v>545.57</v>
      </c>
      <c r="D69" s="35">
        <f t="shared" si="5"/>
        <v>508.90999999999997</v>
      </c>
      <c r="E69" s="36">
        <f t="shared" si="1"/>
        <v>93.28042231061092</v>
      </c>
      <c r="F69" s="90">
        <v>15494.598</v>
      </c>
      <c r="G69" s="90">
        <v>111.046</v>
      </c>
      <c r="H69" s="90">
        <v>111.046</v>
      </c>
      <c r="I69" s="36">
        <f t="shared" si="2"/>
        <v>100</v>
      </c>
      <c r="J69" s="90">
        <v>16997.053</v>
      </c>
      <c r="K69" s="90">
        <v>434.524</v>
      </c>
      <c r="L69" s="90">
        <v>397.864</v>
      </c>
      <c r="M69" s="33">
        <f t="shared" si="3"/>
        <v>91.56318178052305</v>
      </c>
      <c r="N69" s="5"/>
      <c r="O69" s="5"/>
      <c r="P69" s="5"/>
      <c r="Q69" s="26"/>
      <c r="R69" s="5"/>
      <c r="S69" s="5"/>
      <c r="T69" s="5"/>
      <c r="U69" s="26"/>
      <c r="V69" s="5"/>
      <c r="W69" s="5"/>
      <c r="X69" s="5"/>
      <c r="Y69" s="26"/>
      <c r="Z69" s="5"/>
      <c r="AA69" s="5"/>
      <c r="AB69" s="5"/>
      <c r="AC69" s="26"/>
      <c r="AD69" s="5"/>
      <c r="AE69" s="5"/>
      <c r="AF69" s="5"/>
      <c r="AG69" s="26"/>
      <c r="AH69" s="5"/>
      <c r="AI69" s="5"/>
      <c r="AJ69" s="5"/>
      <c r="AK69" s="26"/>
      <c r="AL69" s="5"/>
      <c r="AM69" s="5"/>
      <c r="AN69" s="5"/>
      <c r="AO69" s="26"/>
      <c r="AP69" s="5"/>
      <c r="AQ69" s="5"/>
      <c r="AR69" s="5"/>
      <c r="AS69" s="5"/>
      <c r="AT69" s="26"/>
    </row>
    <row r="70" spans="1:46" ht="15">
      <c r="A70" s="87" t="s">
        <v>75</v>
      </c>
      <c r="B70" s="88">
        <f t="shared" si="5"/>
        <v>5540.824</v>
      </c>
      <c r="C70" s="88">
        <f t="shared" si="5"/>
        <v>1002.056</v>
      </c>
      <c r="D70" s="35">
        <f t="shared" si="5"/>
        <v>997.056</v>
      </c>
      <c r="E70" s="36">
        <f t="shared" si="1"/>
        <v>99.50102589076857</v>
      </c>
      <c r="F70" s="90">
        <v>544.46</v>
      </c>
      <c r="G70" s="90">
        <v>54.46</v>
      </c>
      <c r="H70" s="90">
        <v>54.46</v>
      </c>
      <c r="I70" s="36">
        <f t="shared" si="2"/>
        <v>100</v>
      </c>
      <c r="J70" s="90">
        <v>4996.364</v>
      </c>
      <c r="K70" s="90">
        <v>947.596</v>
      </c>
      <c r="L70" s="90">
        <v>942.596</v>
      </c>
      <c r="M70" s="33">
        <f t="shared" si="3"/>
        <v>99.47234897572383</v>
      </c>
      <c r="N70" s="5"/>
      <c r="O70" s="5"/>
      <c r="P70" s="5"/>
      <c r="Q70" s="26"/>
      <c r="R70" s="5"/>
      <c r="S70" s="5"/>
      <c r="T70" s="5"/>
      <c r="U70" s="26"/>
      <c r="V70" s="5"/>
      <c r="W70" s="5"/>
      <c r="X70" s="5"/>
      <c r="Y70" s="26"/>
      <c r="Z70" s="5"/>
      <c r="AA70" s="5"/>
      <c r="AB70" s="5"/>
      <c r="AC70" s="26"/>
      <c r="AD70" s="5"/>
      <c r="AE70" s="5"/>
      <c r="AF70" s="5"/>
      <c r="AG70" s="26"/>
      <c r="AH70" s="5"/>
      <c r="AI70" s="5"/>
      <c r="AJ70" s="5"/>
      <c r="AK70" s="26"/>
      <c r="AL70" s="5"/>
      <c r="AM70" s="5"/>
      <c r="AN70" s="5"/>
      <c r="AO70" s="26"/>
      <c r="AP70" s="5"/>
      <c r="AQ70" s="5"/>
      <c r="AR70" s="5"/>
      <c r="AS70" s="5"/>
      <c r="AT70" s="26"/>
    </row>
    <row r="71" spans="1:163" s="82" customFormat="1" ht="15">
      <c r="A71" s="78" t="s">
        <v>76</v>
      </c>
      <c r="B71" s="81">
        <f t="shared" si="5"/>
        <v>357067.002</v>
      </c>
      <c r="C71" s="81">
        <f t="shared" si="5"/>
        <v>54355.927</v>
      </c>
      <c r="D71" s="35">
        <f t="shared" si="5"/>
        <v>54320.671</v>
      </c>
      <c r="E71" s="36">
        <f t="shared" si="1"/>
        <v>99.93513862802855</v>
      </c>
      <c r="F71" s="91">
        <f>F72+F73+F74+F74+F75+F76</f>
        <v>356963.502</v>
      </c>
      <c r="G71" s="91">
        <f>G72+G73+G74+G74+G75+G76</f>
        <v>54339.927</v>
      </c>
      <c r="H71" s="91">
        <f>H72+H73+H74+H75+H76</f>
        <v>54304.671</v>
      </c>
      <c r="I71" s="36">
        <f t="shared" si="2"/>
        <v>99.93511953006488</v>
      </c>
      <c r="J71" s="91">
        <f>J72+J73+J74+J74+J75+J76</f>
        <v>103.5</v>
      </c>
      <c r="K71" s="91">
        <f>K72+K73+K74+K74+K75+K76</f>
        <v>16</v>
      </c>
      <c r="L71" s="91">
        <f>L72+L73+L74+L74+L75+L76</f>
        <v>16</v>
      </c>
      <c r="M71" s="33">
        <f t="shared" si="3"/>
        <v>100</v>
      </c>
      <c r="N71" s="16"/>
      <c r="O71" s="16"/>
      <c r="P71" s="16"/>
      <c r="Q71" s="15"/>
      <c r="R71" s="16"/>
      <c r="S71" s="16"/>
      <c r="T71" s="16"/>
      <c r="U71" s="15"/>
      <c r="V71" s="16"/>
      <c r="W71" s="16"/>
      <c r="X71" s="16"/>
      <c r="Y71" s="15"/>
      <c r="Z71" s="16"/>
      <c r="AA71" s="16"/>
      <c r="AB71" s="16"/>
      <c r="AC71" s="15"/>
      <c r="AD71" s="16"/>
      <c r="AE71" s="16"/>
      <c r="AF71" s="16"/>
      <c r="AG71" s="15"/>
      <c r="AH71" s="16"/>
      <c r="AI71" s="16"/>
      <c r="AJ71" s="16"/>
      <c r="AK71" s="15"/>
      <c r="AL71" s="16"/>
      <c r="AM71" s="16"/>
      <c r="AN71" s="16"/>
      <c r="AO71" s="15"/>
      <c r="AP71" s="16"/>
      <c r="AQ71" s="16"/>
      <c r="AR71" s="16"/>
      <c r="AS71" s="16"/>
      <c r="AT71" s="15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</row>
    <row r="72" spans="1:46" ht="15">
      <c r="A72" s="87" t="s">
        <v>77</v>
      </c>
      <c r="B72" s="88">
        <f t="shared" si="5"/>
        <v>23716.864</v>
      </c>
      <c r="C72" s="88">
        <f t="shared" si="5"/>
        <v>5849.584</v>
      </c>
      <c r="D72" s="35">
        <f t="shared" si="5"/>
        <v>5849.584</v>
      </c>
      <c r="E72" s="36">
        <f t="shared" si="1"/>
        <v>100</v>
      </c>
      <c r="F72" s="90">
        <v>23716.864</v>
      </c>
      <c r="G72" s="90">
        <v>5849.584</v>
      </c>
      <c r="H72" s="90">
        <v>5849.584</v>
      </c>
      <c r="I72" s="36">
        <f t="shared" si="2"/>
        <v>100</v>
      </c>
      <c r="J72" s="90">
        <v>0</v>
      </c>
      <c r="K72" s="90">
        <v>0</v>
      </c>
      <c r="L72" s="90">
        <v>0</v>
      </c>
      <c r="M72" s="33" t="e">
        <f t="shared" si="3"/>
        <v>#DIV/0!</v>
      </c>
      <c r="N72" s="5"/>
      <c r="O72" s="5"/>
      <c r="P72" s="5"/>
      <c r="Q72" s="26"/>
      <c r="R72" s="5"/>
      <c r="S72" s="5"/>
      <c r="T72" s="5"/>
      <c r="U72" s="26"/>
      <c r="V72" s="5"/>
      <c r="W72" s="5"/>
      <c r="X72" s="5"/>
      <c r="Y72" s="26"/>
      <c r="Z72" s="5"/>
      <c r="AA72" s="5"/>
      <c r="AB72" s="5"/>
      <c r="AC72" s="26"/>
      <c r="AD72" s="5"/>
      <c r="AE72" s="5"/>
      <c r="AF72" s="5"/>
      <c r="AG72" s="26"/>
      <c r="AH72" s="5"/>
      <c r="AI72" s="5"/>
      <c r="AJ72" s="5"/>
      <c r="AK72" s="26"/>
      <c r="AL72" s="5"/>
      <c r="AM72" s="5"/>
      <c r="AN72" s="5"/>
      <c r="AO72" s="26"/>
      <c r="AP72" s="5"/>
      <c r="AQ72" s="5"/>
      <c r="AR72" s="5"/>
      <c r="AS72" s="5"/>
      <c r="AT72" s="26"/>
    </row>
    <row r="73" spans="1:46" ht="15">
      <c r="A73" s="87" t="s">
        <v>78</v>
      </c>
      <c r="B73" s="88">
        <f t="shared" si="5"/>
        <v>319471.904</v>
      </c>
      <c r="C73" s="88">
        <f t="shared" si="5"/>
        <v>46661.07</v>
      </c>
      <c r="D73" s="35">
        <f t="shared" si="5"/>
        <v>46625.814</v>
      </c>
      <c r="E73" s="36">
        <f t="shared" si="1"/>
        <v>99.92444236705245</v>
      </c>
      <c r="F73" s="90">
        <v>319471.904</v>
      </c>
      <c r="G73" s="90">
        <v>46661.07</v>
      </c>
      <c r="H73" s="90">
        <v>46625.814</v>
      </c>
      <c r="I73" s="36">
        <f t="shared" si="2"/>
        <v>99.92444236705245</v>
      </c>
      <c r="J73" s="90">
        <v>0</v>
      </c>
      <c r="K73" s="90">
        <v>0</v>
      </c>
      <c r="L73" s="90">
        <v>0</v>
      </c>
      <c r="M73" s="33" t="e">
        <f aca="true" t="shared" si="6" ref="M73:M95">L73/K73*100</f>
        <v>#DIV/0!</v>
      </c>
      <c r="N73" s="5"/>
      <c r="O73" s="5"/>
      <c r="P73" s="5"/>
      <c r="Q73" s="26"/>
      <c r="R73" s="5"/>
      <c r="S73" s="5"/>
      <c r="T73" s="5"/>
      <c r="U73" s="26"/>
      <c r="V73" s="5"/>
      <c r="W73" s="5"/>
      <c r="X73" s="5"/>
      <c r="Y73" s="26"/>
      <c r="Z73" s="5"/>
      <c r="AA73" s="5"/>
      <c r="AB73" s="5"/>
      <c r="AC73" s="26"/>
      <c r="AD73" s="5"/>
      <c r="AE73" s="5"/>
      <c r="AF73" s="5"/>
      <c r="AG73" s="26"/>
      <c r="AH73" s="5"/>
      <c r="AI73" s="5"/>
      <c r="AJ73" s="5"/>
      <c r="AK73" s="26"/>
      <c r="AL73" s="5"/>
      <c r="AM73" s="5"/>
      <c r="AN73" s="5"/>
      <c r="AO73" s="26"/>
      <c r="AP73" s="5"/>
      <c r="AQ73" s="5"/>
      <c r="AR73" s="5"/>
      <c r="AS73" s="5"/>
      <c r="AT73" s="26"/>
    </row>
    <row r="74" spans="1:46" ht="46.5">
      <c r="A74" s="87" t="s">
        <v>79</v>
      </c>
      <c r="B74" s="88">
        <f t="shared" si="5"/>
        <v>0</v>
      </c>
      <c r="C74" s="88">
        <f t="shared" si="5"/>
        <v>0</v>
      </c>
      <c r="D74" s="35">
        <f t="shared" si="5"/>
        <v>0</v>
      </c>
      <c r="E74" s="36" t="e">
        <f t="shared" si="1"/>
        <v>#DIV/0!</v>
      </c>
      <c r="F74" s="89">
        <v>0</v>
      </c>
      <c r="G74" s="90">
        <v>0</v>
      </c>
      <c r="H74" s="90">
        <v>0</v>
      </c>
      <c r="I74" s="36" t="e">
        <f t="shared" si="2"/>
        <v>#DIV/0!</v>
      </c>
      <c r="J74" s="90">
        <v>0</v>
      </c>
      <c r="K74" s="90">
        <v>0</v>
      </c>
      <c r="L74" s="90">
        <v>0</v>
      </c>
      <c r="M74" s="33" t="e">
        <f t="shared" si="6"/>
        <v>#DIV/0!</v>
      </c>
      <c r="N74" s="5"/>
      <c r="O74" s="5"/>
      <c r="P74" s="5"/>
      <c r="Q74" s="26"/>
      <c r="R74" s="5"/>
      <c r="S74" s="5"/>
      <c r="T74" s="5"/>
      <c r="U74" s="26"/>
      <c r="V74" s="5"/>
      <c r="W74" s="5"/>
      <c r="X74" s="5"/>
      <c r="Y74" s="26"/>
      <c r="Z74" s="5"/>
      <c r="AA74" s="5"/>
      <c r="AB74" s="5"/>
      <c r="AC74" s="26"/>
      <c r="AD74" s="5"/>
      <c r="AE74" s="5"/>
      <c r="AF74" s="5"/>
      <c r="AG74" s="26"/>
      <c r="AH74" s="5"/>
      <c r="AI74" s="5"/>
      <c r="AJ74" s="5"/>
      <c r="AK74" s="26"/>
      <c r="AL74" s="5"/>
      <c r="AM74" s="5"/>
      <c r="AN74" s="5"/>
      <c r="AO74" s="26"/>
      <c r="AP74" s="5"/>
      <c r="AQ74" s="5"/>
      <c r="AR74" s="5"/>
      <c r="AS74" s="5"/>
      <c r="AT74" s="26"/>
    </row>
    <row r="75" spans="1:46" ht="30.75">
      <c r="A75" s="87" t="s">
        <v>80</v>
      </c>
      <c r="B75" s="88">
        <f t="shared" si="5"/>
        <v>2834.79</v>
      </c>
      <c r="C75" s="88">
        <f t="shared" si="5"/>
        <v>16</v>
      </c>
      <c r="D75" s="35">
        <f t="shared" si="5"/>
        <v>16</v>
      </c>
      <c r="E75" s="36">
        <f t="shared" si="1"/>
        <v>100</v>
      </c>
      <c r="F75" s="90">
        <v>2731.29</v>
      </c>
      <c r="G75" s="90">
        <v>0</v>
      </c>
      <c r="H75" s="90">
        <v>0</v>
      </c>
      <c r="I75" s="36" t="e">
        <f t="shared" si="2"/>
        <v>#DIV/0!</v>
      </c>
      <c r="J75" s="90">
        <v>103.5</v>
      </c>
      <c r="K75" s="90">
        <v>16</v>
      </c>
      <c r="L75" s="90">
        <v>16</v>
      </c>
      <c r="M75" s="33">
        <f t="shared" si="6"/>
        <v>100</v>
      </c>
      <c r="N75" s="5"/>
      <c r="O75" s="5"/>
      <c r="P75" s="5"/>
      <c r="Q75" s="26"/>
      <c r="R75" s="5"/>
      <c r="S75" s="5"/>
      <c r="T75" s="5"/>
      <c r="U75" s="26"/>
      <c r="V75" s="5"/>
      <c r="W75" s="5"/>
      <c r="X75" s="5"/>
      <c r="Y75" s="26"/>
      <c r="Z75" s="5"/>
      <c r="AA75" s="5"/>
      <c r="AB75" s="5"/>
      <c r="AC75" s="26"/>
      <c r="AD75" s="5"/>
      <c r="AE75" s="5"/>
      <c r="AF75" s="5"/>
      <c r="AG75" s="26"/>
      <c r="AH75" s="5"/>
      <c r="AI75" s="5"/>
      <c r="AJ75" s="5"/>
      <c r="AK75" s="26"/>
      <c r="AL75" s="5"/>
      <c r="AM75" s="5"/>
      <c r="AN75" s="5"/>
      <c r="AO75" s="26"/>
      <c r="AP75" s="5"/>
      <c r="AQ75" s="5"/>
      <c r="AR75" s="5"/>
      <c r="AS75" s="5"/>
      <c r="AT75" s="26"/>
    </row>
    <row r="76" spans="1:46" ht="15">
      <c r="A76" s="87" t="s">
        <v>81</v>
      </c>
      <c r="B76" s="88">
        <f t="shared" si="5"/>
        <v>11043.444</v>
      </c>
      <c r="C76" s="88">
        <f t="shared" si="5"/>
        <v>1829.273</v>
      </c>
      <c r="D76" s="35">
        <f t="shared" si="5"/>
        <v>1829.273</v>
      </c>
      <c r="E76" s="36">
        <f t="shared" si="1"/>
        <v>100</v>
      </c>
      <c r="F76" s="90">
        <v>11043.444</v>
      </c>
      <c r="G76" s="90">
        <v>1829.273</v>
      </c>
      <c r="H76" s="90">
        <v>1829.273</v>
      </c>
      <c r="I76" s="36">
        <f t="shared" si="2"/>
        <v>100</v>
      </c>
      <c r="J76" s="90">
        <v>0</v>
      </c>
      <c r="K76" s="90">
        <v>0</v>
      </c>
      <c r="L76" s="90">
        <v>0</v>
      </c>
      <c r="M76" s="33" t="e">
        <f t="shared" si="6"/>
        <v>#DIV/0!</v>
      </c>
      <c r="N76" s="5"/>
      <c r="O76" s="5"/>
      <c r="P76" s="5"/>
      <c r="Q76" s="26"/>
      <c r="R76" s="5"/>
      <c r="S76" s="5"/>
      <c r="T76" s="5"/>
      <c r="U76" s="26"/>
      <c r="V76" s="5"/>
      <c r="W76" s="5"/>
      <c r="X76" s="5"/>
      <c r="Y76" s="26"/>
      <c r="Z76" s="5"/>
      <c r="AA76" s="5"/>
      <c r="AB76" s="5"/>
      <c r="AC76" s="26"/>
      <c r="AD76" s="5"/>
      <c r="AE76" s="5"/>
      <c r="AF76" s="5"/>
      <c r="AG76" s="26"/>
      <c r="AH76" s="5"/>
      <c r="AI76" s="5"/>
      <c r="AJ76" s="5"/>
      <c r="AK76" s="26"/>
      <c r="AL76" s="5"/>
      <c r="AM76" s="5"/>
      <c r="AN76" s="5"/>
      <c r="AO76" s="26"/>
      <c r="AP76" s="5"/>
      <c r="AQ76" s="5"/>
      <c r="AR76" s="5"/>
      <c r="AS76" s="5"/>
      <c r="AT76" s="26"/>
    </row>
    <row r="77" spans="1:163" s="82" customFormat="1" ht="15">
      <c r="A77" s="80" t="s">
        <v>82</v>
      </c>
      <c r="B77" s="81">
        <f t="shared" si="5"/>
        <v>48104.203</v>
      </c>
      <c r="C77" s="81">
        <f t="shared" si="5"/>
        <v>14361.619</v>
      </c>
      <c r="D77" s="35">
        <f t="shared" si="5"/>
        <v>14250.948</v>
      </c>
      <c r="E77" s="36">
        <f t="shared" si="1"/>
        <v>99.22939746556429</v>
      </c>
      <c r="F77" s="81">
        <f>F78+F79</f>
        <v>28206.09</v>
      </c>
      <c r="G77" s="81">
        <f>G78+G79</f>
        <v>8215.27</v>
      </c>
      <c r="H77" s="81">
        <f>H78+H79</f>
        <v>8215.266</v>
      </c>
      <c r="I77" s="36">
        <f t="shared" si="2"/>
        <v>99.99995131018213</v>
      </c>
      <c r="J77" s="91">
        <f>J78+J79</f>
        <v>19898.113</v>
      </c>
      <c r="K77" s="91">
        <f>K78+K79</f>
        <v>6146.349</v>
      </c>
      <c r="L77" s="91">
        <f>L78+L79</f>
        <v>6035.682</v>
      </c>
      <c r="M77" s="33">
        <f t="shared" si="6"/>
        <v>98.19946768398606</v>
      </c>
      <c r="N77" s="16"/>
      <c r="O77" s="16"/>
      <c r="P77" s="16"/>
      <c r="Q77" s="15"/>
      <c r="R77" s="16"/>
      <c r="S77" s="16"/>
      <c r="T77" s="16"/>
      <c r="U77" s="15"/>
      <c r="V77" s="16"/>
      <c r="W77" s="16"/>
      <c r="X77" s="16"/>
      <c r="Y77" s="15"/>
      <c r="Z77" s="16"/>
      <c r="AA77" s="16"/>
      <c r="AB77" s="16"/>
      <c r="AC77" s="15"/>
      <c r="AD77" s="16"/>
      <c r="AE77" s="16"/>
      <c r="AF77" s="16"/>
      <c r="AG77" s="15"/>
      <c r="AH77" s="16"/>
      <c r="AI77" s="16"/>
      <c r="AJ77" s="16"/>
      <c r="AK77" s="15"/>
      <c r="AL77" s="16"/>
      <c r="AM77" s="16"/>
      <c r="AN77" s="16"/>
      <c r="AO77" s="15"/>
      <c r="AP77" s="16"/>
      <c r="AQ77" s="16"/>
      <c r="AR77" s="16"/>
      <c r="AS77" s="16"/>
      <c r="AT77" s="15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</row>
    <row r="78" spans="1:163" s="82" customFormat="1" ht="15">
      <c r="A78" s="87" t="s">
        <v>83</v>
      </c>
      <c r="B78" s="88">
        <f t="shared" si="5"/>
        <v>41080.577000000005</v>
      </c>
      <c r="C78" s="88">
        <f t="shared" si="5"/>
        <v>12557.55</v>
      </c>
      <c r="D78" s="35">
        <f t="shared" si="5"/>
        <v>12446.879</v>
      </c>
      <c r="E78" s="36">
        <f aca="true" t="shared" si="7" ref="E78:E95">D78/C78*100</f>
        <v>99.11868955329663</v>
      </c>
      <c r="F78" s="88">
        <v>21182.464</v>
      </c>
      <c r="G78" s="88">
        <v>6411.201</v>
      </c>
      <c r="H78" s="88">
        <v>6411.197</v>
      </c>
      <c r="I78" s="36">
        <f aca="true" t="shared" si="8" ref="I78:I95">H78/G78*100</f>
        <v>99.99993760919365</v>
      </c>
      <c r="J78" s="90">
        <v>19898.113</v>
      </c>
      <c r="K78" s="90">
        <v>6146.349</v>
      </c>
      <c r="L78" s="90">
        <v>6035.682</v>
      </c>
      <c r="M78" s="33">
        <f t="shared" si="6"/>
        <v>98.19946768398606</v>
      </c>
      <c r="N78" s="16"/>
      <c r="O78" s="16"/>
      <c r="P78" s="16"/>
      <c r="Q78" s="15"/>
      <c r="R78" s="16"/>
      <c r="S78" s="16"/>
      <c r="T78" s="16"/>
      <c r="U78" s="15"/>
      <c r="V78" s="16"/>
      <c r="W78" s="16"/>
      <c r="X78" s="16"/>
      <c r="Y78" s="15"/>
      <c r="Z78" s="16"/>
      <c r="AA78" s="16"/>
      <c r="AB78" s="16"/>
      <c r="AC78" s="15"/>
      <c r="AD78" s="16"/>
      <c r="AE78" s="16"/>
      <c r="AF78" s="16"/>
      <c r="AG78" s="15"/>
      <c r="AH78" s="16"/>
      <c r="AI78" s="16"/>
      <c r="AJ78" s="16"/>
      <c r="AK78" s="15"/>
      <c r="AL78" s="16"/>
      <c r="AM78" s="16"/>
      <c r="AN78" s="16"/>
      <c r="AO78" s="15"/>
      <c r="AP78" s="16"/>
      <c r="AQ78" s="16"/>
      <c r="AR78" s="16"/>
      <c r="AS78" s="16"/>
      <c r="AT78" s="15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</row>
    <row r="79" spans="1:163" s="82" customFormat="1" ht="15">
      <c r="A79" s="87" t="s">
        <v>84</v>
      </c>
      <c r="B79" s="88">
        <f t="shared" si="5"/>
        <v>7023.626</v>
      </c>
      <c r="C79" s="88">
        <f t="shared" si="5"/>
        <v>1804.069</v>
      </c>
      <c r="D79" s="35">
        <f t="shared" si="5"/>
        <v>1804.069</v>
      </c>
      <c r="E79" s="36">
        <f t="shared" si="7"/>
        <v>100</v>
      </c>
      <c r="F79" s="88">
        <v>7023.626</v>
      </c>
      <c r="G79" s="88">
        <v>1804.069</v>
      </c>
      <c r="H79" s="88">
        <v>1804.069</v>
      </c>
      <c r="I79" s="36">
        <f t="shared" si="8"/>
        <v>100</v>
      </c>
      <c r="J79" s="90">
        <v>0</v>
      </c>
      <c r="K79" s="90">
        <v>0</v>
      </c>
      <c r="L79" s="90">
        <v>0</v>
      </c>
      <c r="M79" s="33" t="e">
        <f t="shared" si="6"/>
        <v>#DIV/0!</v>
      </c>
      <c r="N79" s="16"/>
      <c r="O79" s="16"/>
      <c r="P79" s="16"/>
      <c r="Q79" s="15"/>
      <c r="R79" s="16"/>
      <c r="S79" s="16"/>
      <c r="T79" s="16"/>
      <c r="U79" s="15"/>
      <c r="V79" s="16"/>
      <c r="W79" s="16"/>
      <c r="X79" s="16"/>
      <c r="Y79" s="15"/>
      <c r="Z79" s="16"/>
      <c r="AA79" s="16"/>
      <c r="AB79" s="16"/>
      <c r="AC79" s="15"/>
      <c r="AD79" s="16"/>
      <c r="AE79" s="16"/>
      <c r="AF79" s="16"/>
      <c r="AG79" s="15"/>
      <c r="AH79" s="16"/>
      <c r="AI79" s="16"/>
      <c r="AJ79" s="16"/>
      <c r="AK79" s="15"/>
      <c r="AL79" s="16"/>
      <c r="AM79" s="16"/>
      <c r="AN79" s="16"/>
      <c r="AO79" s="15"/>
      <c r="AP79" s="16"/>
      <c r="AQ79" s="16"/>
      <c r="AR79" s="16"/>
      <c r="AS79" s="16"/>
      <c r="AT79" s="15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</row>
    <row r="80" spans="1:163" s="82" customFormat="1" ht="15">
      <c r="A80" s="80" t="s">
        <v>85</v>
      </c>
      <c r="B80" s="81">
        <f>F80+J80</f>
        <v>9010.389</v>
      </c>
      <c r="C80" s="81">
        <f>G80+K80</f>
        <v>3170.844</v>
      </c>
      <c r="D80" s="35">
        <f>H80+L80</f>
        <v>3070.844</v>
      </c>
      <c r="E80" s="36">
        <f t="shared" si="7"/>
        <v>96.84626553687283</v>
      </c>
      <c r="F80" s="91">
        <f>F81+F82+F83+F85+F84</f>
        <v>9010.389</v>
      </c>
      <c r="G80" s="91">
        <f>G81+G82+G83+G85+G84</f>
        <v>3170.844</v>
      </c>
      <c r="H80" s="91">
        <f>H81+H82+H83+H85+H84</f>
        <v>3070.844</v>
      </c>
      <c r="I80" s="36">
        <f t="shared" si="8"/>
        <v>96.84626553687283</v>
      </c>
      <c r="J80" s="91">
        <f>J81+J82+J83+J85</f>
        <v>0</v>
      </c>
      <c r="K80" s="91">
        <f>K81+K82+K83+K85</f>
        <v>0</v>
      </c>
      <c r="L80" s="91">
        <f>L81+L82+L83+L85</f>
        <v>0</v>
      </c>
      <c r="M80" s="33" t="e">
        <f t="shared" si="6"/>
        <v>#DIV/0!</v>
      </c>
      <c r="N80" s="16"/>
      <c r="O80" s="16"/>
      <c r="P80" s="16"/>
      <c r="Q80" s="15"/>
      <c r="R80" s="16"/>
      <c r="S80" s="16"/>
      <c r="T80" s="16"/>
      <c r="U80" s="15"/>
      <c r="V80" s="16"/>
      <c r="W80" s="16"/>
      <c r="X80" s="16"/>
      <c r="Y80" s="15"/>
      <c r="Z80" s="16"/>
      <c r="AA80" s="16"/>
      <c r="AB80" s="16"/>
      <c r="AC80" s="15"/>
      <c r="AD80" s="16"/>
      <c r="AE80" s="16"/>
      <c r="AF80" s="16"/>
      <c r="AG80" s="15"/>
      <c r="AH80" s="16"/>
      <c r="AI80" s="16"/>
      <c r="AJ80" s="16"/>
      <c r="AK80" s="15"/>
      <c r="AL80" s="16"/>
      <c r="AM80" s="16"/>
      <c r="AN80" s="16"/>
      <c r="AO80" s="15"/>
      <c r="AP80" s="16"/>
      <c r="AQ80" s="16"/>
      <c r="AR80" s="16"/>
      <c r="AS80" s="16"/>
      <c r="AT80" s="15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</row>
    <row r="81" spans="1:163" s="98" customFormat="1" ht="15">
      <c r="A81" s="87" t="s">
        <v>86</v>
      </c>
      <c r="B81" s="88">
        <f t="shared" si="5"/>
        <v>1455.04</v>
      </c>
      <c r="C81" s="88">
        <f t="shared" si="5"/>
        <v>335.776</v>
      </c>
      <c r="D81" s="35">
        <f t="shared" si="5"/>
        <v>335.776</v>
      </c>
      <c r="E81" s="36">
        <f t="shared" si="7"/>
        <v>100</v>
      </c>
      <c r="F81" s="90">
        <v>1455.04</v>
      </c>
      <c r="G81" s="90">
        <v>335.776</v>
      </c>
      <c r="H81" s="90">
        <v>335.776</v>
      </c>
      <c r="I81" s="36">
        <f t="shared" si="8"/>
        <v>100</v>
      </c>
      <c r="J81" s="90">
        <v>0</v>
      </c>
      <c r="K81" s="90">
        <v>0</v>
      </c>
      <c r="L81" s="90">
        <v>0</v>
      </c>
      <c r="M81" s="33" t="e">
        <f t="shared" si="6"/>
        <v>#DIV/0!</v>
      </c>
      <c r="N81" s="96"/>
      <c r="O81" s="96"/>
      <c r="P81" s="96"/>
      <c r="Q81" s="97"/>
      <c r="R81" s="96"/>
      <c r="S81" s="96"/>
      <c r="T81" s="96"/>
      <c r="U81" s="97"/>
      <c r="V81" s="96"/>
      <c r="W81" s="96"/>
      <c r="X81" s="96"/>
      <c r="Y81" s="97"/>
      <c r="Z81" s="96"/>
      <c r="AA81" s="96"/>
      <c r="AB81" s="96"/>
      <c r="AC81" s="97"/>
      <c r="AD81" s="96"/>
      <c r="AE81" s="96"/>
      <c r="AF81" s="96"/>
      <c r="AG81" s="97"/>
      <c r="AH81" s="96"/>
      <c r="AI81" s="96"/>
      <c r="AJ81" s="96"/>
      <c r="AK81" s="97"/>
      <c r="AL81" s="96"/>
      <c r="AM81" s="96"/>
      <c r="AN81" s="96"/>
      <c r="AO81" s="97"/>
      <c r="AP81" s="96"/>
      <c r="AQ81" s="96"/>
      <c r="AR81" s="96"/>
      <c r="AS81" s="96"/>
      <c r="AT81" s="97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</row>
    <row r="82" spans="1:163" s="98" customFormat="1" ht="15">
      <c r="A82" s="87" t="s">
        <v>87</v>
      </c>
      <c r="B82" s="88">
        <f t="shared" si="5"/>
        <v>6178.816</v>
      </c>
      <c r="C82" s="88">
        <f t="shared" si="5"/>
        <v>1488.689</v>
      </c>
      <c r="D82" s="35">
        <f t="shared" si="5"/>
        <v>1388.689</v>
      </c>
      <c r="E82" s="36">
        <f t="shared" si="7"/>
        <v>93.2826802643131</v>
      </c>
      <c r="F82" s="90">
        <v>6178.816</v>
      </c>
      <c r="G82" s="90">
        <v>1488.689</v>
      </c>
      <c r="H82" s="90">
        <v>1388.689</v>
      </c>
      <c r="I82" s="36">
        <f t="shared" si="8"/>
        <v>93.2826802643131</v>
      </c>
      <c r="J82" s="90">
        <v>0</v>
      </c>
      <c r="K82" s="90">
        <v>0</v>
      </c>
      <c r="L82" s="90">
        <v>0</v>
      </c>
      <c r="M82" s="33" t="e">
        <f t="shared" si="6"/>
        <v>#DIV/0!</v>
      </c>
      <c r="N82" s="96"/>
      <c r="O82" s="96"/>
      <c r="P82" s="96"/>
      <c r="Q82" s="97"/>
      <c r="R82" s="96"/>
      <c r="S82" s="96"/>
      <c r="T82" s="96"/>
      <c r="U82" s="97"/>
      <c r="V82" s="96"/>
      <c r="W82" s="96"/>
      <c r="X82" s="96"/>
      <c r="Y82" s="97"/>
      <c r="Z82" s="96"/>
      <c r="AA82" s="96"/>
      <c r="AB82" s="96"/>
      <c r="AC82" s="97"/>
      <c r="AD82" s="96"/>
      <c r="AE82" s="96"/>
      <c r="AF82" s="96"/>
      <c r="AG82" s="97"/>
      <c r="AH82" s="96"/>
      <c r="AI82" s="96"/>
      <c r="AJ82" s="96"/>
      <c r="AK82" s="97"/>
      <c r="AL82" s="96"/>
      <c r="AM82" s="96"/>
      <c r="AN82" s="96"/>
      <c r="AO82" s="97"/>
      <c r="AP82" s="96"/>
      <c r="AQ82" s="96"/>
      <c r="AR82" s="96"/>
      <c r="AS82" s="96"/>
      <c r="AT82" s="97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</row>
    <row r="83" spans="1:163" s="98" customFormat="1" ht="15">
      <c r="A83" s="87" t="s">
        <v>88</v>
      </c>
      <c r="B83" s="88">
        <f>F83+J83</f>
        <v>39.2</v>
      </c>
      <c r="C83" s="88">
        <f t="shared" si="5"/>
        <v>9.046</v>
      </c>
      <c r="D83" s="35">
        <f t="shared" si="5"/>
        <v>9.046</v>
      </c>
      <c r="E83" s="36">
        <f t="shared" si="7"/>
        <v>100</v>
      </c>
      <c r="F83" s="90">
        <v>39.2</v>
      </c>
      <c r="G83" s="90">
        <v>9.046</v>
      </c>
      <c r="H83" s="90">
        <v>9.046</v>
      </c>
      <c r="I83" s="36">
        <f t="shared" si="8"/>
        <v>100</v>
      </c>
      <c r="J83" s="90">
        <v>0</v>
      </c>
      <c r="K83" s="90">
        <v>0</v>
      </c>
      <c r="L83" s="90">
        <v>0</v>
      </c>
      <c r="M83" s="33" t="e">
        <f t="shared" si="6"/>
        <v>#DIV/0!</v>
      </c>
      <c r="N83" s="96"/>
      <c r="O83" s="96"/>
      <c r="P83" s="96"/>
      <c r="Q83" s="97"/>
      <c r="R83" s="96"/>
      <c r="S83" s="96"/>
      <c r="T83" s="96"/>
      <c r="U83" s="97"/>
      <c r="V83" s="96"/>
      <c r="W83" s="96"/>
      <c r="X83" s="96"/>
      <c r="Y83" s="97"/>
      <c r="Z83" s="96"/>
      <c r="AA83" s="96"/>
      <c r="AB83" s="96"/>
      <c r="AC83" s="97"/>
      <c r="AD83" s="96"/>
      <c r="AE83" s="96"/>
      <c r="AF83" s="96"/>
      <c r="AG83" s="97"/>
      <c r="AH83" s="96"/>
      <c r="AI83" s="96"/>
      <c r="AJ83" s="96"/>
      <c r="AK83" s="97"/>
      <c r="AL83" s="96"/>
      <c r="AM83" s="96"/>
      <c r="AN83" s="96"/>
      <c r="AO83" s="97"/>
      <c r="AP83" s="96"/>
      <c r="AQ83" s="96"/>
      <c r="AR83" s="96"/>
      <c r="AS83" s="96"/>
      <c r="AT83" s="97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</row>
    <row r="84" spans="1:163" s="98" customFormat="1" ht="30.75">
      <c r="A84" s="87" t="s">
        <v>89</v>
      </c>
      <c r="B84" s="88">
        <f>F84+J84</f>
        <v>1337.333</v>
      </c>
      <c r="C84" s="88">
        <f t="shared" si="5"/>
        <v>1337.333</v>
      </c>
      <c r="D84" s="35">
        <f t="shared" si="5"/>
        <v>1337.333</v>
      </c>
      <c r="E84" s="36">
        <f t="shared" si="7"/>
        <v>100</v>
      </c>
      <c r="F84" s="90">
        <v>1337.333</v>
      </c>
      <c r="G84" s="90">
        <v>1337.333</v>
      </c>
      <c r="H84" s="90">
        <v>1337.333</v>
      </c>
      <c r="I84" s="36">
        <f t="shared" si="8"/>
        <v>100</v>
      </c>
      <c r="J84" s="90"/>
      <c r="K84" s="90"/>
      <c r="L84" s="90"/>
      <c r="M84" s="33" t="e">
        <f t="shared" si="6"/>
        <v>#DIV/0!</v>
      </c>
      <c r="N84" s="96"/>
      <c r="O84" s="96"/>
      <c r="P84" s="96"/>
      <c r="Q84" s="97"/>
      <c r="R84" s="96"/>
      <c r="S84" s="96"/>
      <c r="T84" s="96"/>
      <c r="U84" s="97"/>
      <c r="V84" s="96"/>
      <c r="W84" s="96"/>
      <c r="X84" s="96"/>
      <c r="Y84" s="97"/>
      <c r="Z84" s="96"/>
      <c r="AA84" s="96"/>
      <c r="AB84" s="96"/>
      <c r="AC84" s="97"/>
      <c r="AD84" s="96"/>
      <c r="AE84" s="96"/>
      <c r="AF84" s="96"/>
      <c r="AG84" s="97"/>
      <c r="AH84" s="96"/>
      <c r="AI84" s="96"/>
      <c r="AJ84" s="96"/>
      <c r="AK84" s="97"/>
      <c r="AL84" s="96"/>
      <c r="AM84" s="96"/>
      <c r="AN84" s="96"/>
      <c r="AO84" s="97"/>
      <c r="AP84" s="96"/>
      <c r="AQ84" s="96"/>
      <c r="AR84" s="96"/>
      <c r="AS84" s="96"/>
      <c r="AT84" s="97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</row>
    <row r="85" spans="1:163" s="98" customFormat="1" ht="46.5">
      <c r="A85" s="87" t="s">
        <v>90</v>
      </c>
      <c r="B85" s="88">
        <f t="shared" si="5"/>
        <v>0</v>
      </c>
      <c r="C85" s="88">
        <f t="shared" si="5"/>
        <v>0</v>
      </c>
      <c r="D85" s="35">
        <f t="shared" si="5"/>
        <v>0</v>
      </c>
      <c r="E85" s="36" t="e">
        <f t="shared" si="7"/>
        <v>#DIV/0!</v>
      </c>
      <c r="F85" s="99">
        <v>0</v>
      </c>
      <c r="G85" s="90">
        <v>0</v>
      </c>
      <c r="H85" s="90">
        <v>0</v>
      </c>
      <c r="I85" s="36" t="e">
        <f t="shared" si="8"/>
        <v>#DIV/0!</v>
      </c>
      <c r="J85" s="90">
        <v>0</v>
      </c>
      <c r="K85" s="90">
        <v>0</v>
      </c>
      <c r="L85" s="90">
        <v>0</v>
      </c>
      <c r="M85" s="33" t="e">
        <f t="shared" si="6"/>
        <v>#DIV/0!</v>
      </c>
      <c r="N85" s="96"/>
      <c r="O85" s="96"/>
      <c r="P85" s="96"/>
      <c r="Q85" s="97"/>
      <c r="R85" s="96"/>
      <c r="S85" s="96"/>
      <c r="T85" s="96"/>
      <c r="U85" s="97"/>
      <c r="V85" s="96"/>
      <c r="W85" s="96"/>
      <c r="X85" s="96"/>
      <c r="Y85" s="97"/>
      <c r="Z85" s="96"/>
      <c r="AA85" s="96"/>
      <c r="AB85" s="96"/>
      <c r="AC85" s="97"/>
      <c r="AD85" s="96"/>
      <c r="AE85" s="96"/>
      <c r="AF85" s="96"/>
      <c r="AG85" s="97"/>
      <c r="AH85" s="96"/>
      <c r="AI85" s="96"/>
      <c r="AJ85" s="96"/>
      <c r="AK85" s="97"/>
      <c r="AL85" s="96"/>
      <c r="AM85" s="96"/>
      <c r="AN85" s="96"/>
      <c r="AO85" s="97"/>
      <c r="AP85" s="96"/>
      <c r="AQ85" s="96"/>
      <c r="AR85" s="96"/>
      <c r="AS85" s="96"/>
      <c r="AT85" s="97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</row>
    <row r="86" spans="1:163" s="82" customFormat="1" ht="15">
      <c r="A86" s="80" t="s">
        <v>91</v>
      </c>
      <c r="B86" s="81">
        <f t="shared" si="5"/>
        <v>34950.924</v>
      </c>
      <c r="C86" s="81">
        <f t="shared" si="5"/>
        <v>19986.571</v>
      </c>
      <c r="D86" s="35">
        <f t="shared" si="5"/>
        <v>8364.564</v>
      </c>
      <c r="E86" s="36">
        <f t="shared" si="7"/>
        <v>41.85092080077168</v>
      </c>
      <c r="F86" s="91">
        <f>F87+F88</f>
        <v>31774.462</v>
      </c>
      <c r="G86" s="91">
        <f>G87+G88</f>
        <v>16810.109</v>
      </c>
      <c r="H86" s="91">
        <f>H87+H88</f>
        <v>7164.594</v>
      </c>
      <c r="I86" s="36">
        <f t="shared" si="8"/>
        <v>42.62074683751307</v>
      </c>
      <c r="J86" s="91">
        <f>J87+J88</f>
        <v>3176.462</v>
      </c>
      <c r="K86" s="91">
        <f>K87+K88</f>
        <v>3176.462</v>
      </c>
      <c r="L86" s="91">
        <f>L87+L88</f>
        <v>1199.97</v>
      </c>
      <c r="M86" s="33">
        <f t="shared" si="6"/>
        <v>37.77693547097368</v>
      </c>
      <c r="N86" s="16"/>
      <c r="O86" s="16"/>
      <c r="P86" s="16"/>
      <c r="Q86" s="15"/>
      <c r="R86" s="16"/>
      <c r="S86" s="16"/>
      <c r="T86" s="16"/>
      <c r="U86" s="15"/>
      <c r="V86" s="16"/>
      <c r="W86" s="16"/>
      <c r="X86" s="16"/>
      <c r="Y86" s="15"/>
      <c r="Z86" s="16"/>
      <c r="AA86" s="16"/>
      <c r="AB86" s="16"/>
      <c r="AC86" s="15"/>
      <c r="AD86" s="16"/>
      <c r="AE86" s="16"/>
      <c r="AF86" s="16"/>
      <c r="AG86" s="15"/>
      <c r="AH86" s="16"/>
      <c r="AI86" s="16"/>
      <c r="AJ86" s="16"/>
      <c r="AK86" s="15"/>
      <c r="AL86" s="16"/>
      <c r="AM86" s="16"/>
      <c r="AN86" s="16"/>
      <c r="AO86" s="15"/>
      <c r="AP86" s="16"/>
      <c r="AQ86" s="16"/>
      <c r="AR86" s="16"/>
      <c r="AS86" s="16"/>
      <c r="AT86" s="15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</row>
    <row r="87" spans="1:46" ht="15">
      <c r="A87" s="87" t="s">
        <v>92</v>
      </c>
      <c r="B87" s="88">
        <f t="shared" si="5"/>
        <v>1300</v>
      </c>
      <c r="C87" s="88">
        <f t="shared" si="5"/>
        <v>0</v>
      </c>
      <c r="D87" s="35">
        <f t="shared" si="5"/>
        <v>0</v>
      </c>
      <c r="E87" s="36" t="e">
        <f t="shared" si="7"/>
        <v>#DIV/0!</v>
      </c>
      <c r="F87" s="90">
        <v>1300</v>
      </c>
      <c r="G87" s="90">
        <v>0</v>
      </c>
      <c r="H87" s="90">
        <v>0</v>
      </c>
      <c r="I87" s="36" t="e">
        <f t="shared" si="8"/>
        <v>#DIV/0!</v>
      </c>
      <c r="J87" s="90">
        <v>0</v>
      </c>
      <c r="K87" s="90">
        <v>0</v>
      </c>
      <c r="L87" s="90">
        <v>0</v>
      </c>
      <c r="M87" s="33" t="e">
        <f t="shared" si="6"/>
        <v>#DIV/0!</v>
      </c>
      <c r="N87" s="5"/>
      <c r="O87" s="5"/>
      <c r="P87" s="5"/>
      <c r="Q87" s="26"/>
      <c r="R87" s="5"/>
      <c r="S87" s="5"/>
      <c r="T87" s="5"/>
      <c r="U87" s="26"/>
      <c r="V87" s="5"/>
      <c r="W87" s="5"/>
      <c r="X87" s="5"/>
      <c r="Y87" s="26"/>
      <c r="Z87" s="5"/>
      <c r="AA87" s="5"/>
      <c r="AB87" s="5"/>
      <c r="AC87" s="26"/>
      <c r="AD87" s="5"/>
      <c r="AE87" s="5"/>
      <c r="AF87" s="5"/>
      <c r="AG87" s="26"/>
      <c r="AH87" s="5"/>
      <c r="AI87" s="5"/>
      <c r="AJ87" s="5"/>
      <c r="AK87" s="26"/>
      <c r="AL87" s="5"/>
      <c r="AM87" s="5"/>
      <c r="AN87" s="5"/>
      <c r="AO87" s="26"/>
      <c r="AP87" s="5"/>
      <c r="AQ87" s="5"/>
      <c r="AR87" s="5"/>
      <c r="AS87" s="5"/>
      <c r="AT87" s="26"/>
    </row>
    <row r="88" spans="1:46" ht="15">
      <c r="A88" s="87" t="s">
        <v>93</v>
      </c>
      <c r="B88" s="88">
        <f t="shared" si="5"/>
        <v>33650.924</v>
      </c>
      <c r="C88" s="88">
        <f t="shared" si="5"/>
        <v>19986.571</v>
      </c>
      <c r="D88" s="35">
        <f t="shared" si="5"/>
        <v>8364.564</v>
      </c>
      <c r="E88" s="36">
        <f t="shared" si="7"/>
        <v>41.85092080077168</v>
      </c>
      <c r="F88" s="89">
        <v>30474.462</v>
      </c>
      <c r="G88" s="89">
        <v>16810.109</v>
      </c>
      <c r="H88" s="90">
        <v>7164.594</v>
      </c>
      <c r="I88" s="36">
        <f t="shared" si="8"/>
        <v>42.62074683751307</v>
      </c>
      <c r="J88" s="89">
        <v>3176.462</v>
      </c>
      <c r="K88" s="89">
        <v>3176.462</v>
      </c>
      <c r="L88" s="90">
        <v>1199.97</v>
      </c>
      <c r="M88" s="33">
        <f t="shared" si="6"/>
        <v>37.77693547097368</v>
      </c>
      <c r="N88" s="5"/>
      <c r="O88" s="5"/>
      <c r="P88" s="5"/>
      <c r="Q88" s="26"/>
      <c r="R88" s="5"/>
      <c r="S88" s="5"/>
      <c r="T88" s="5"/>
      <c r="U88" s="26"/>
      <c r="V88" s="5"/>
      <c r="W88" s="5"/>
      <c r="X88" s="5"/>
      <c r="Y88" s="26"/>
      <c r="Z88" s="5"/>
      <c r="AA88" s="5"/>
      <c r="AB88" s="5"/>
      <c r="AC88" s="26"/>
      <c r="AD88" s="5"/>
      <c r="AE88" s="5"/>
      <c r="AF88" s="5"/>
      <c r="AG88" s="26"/>
      <c r="AH88" s="5"/>
      <c r="AI88" s="5"/>
      <c r="AJ88" s="5"/>
      <c r="AK88" s="26"/>
      <c r="AL88" s="5"/>
      <c r="AM88" s="5"/>
      <c r="AN88" s="5"/>
      <c r="AO88" s="26"/>
      <c r="AP88" s="5"/>
      <c r="AQ88" s="5"/>
      <c r="AR88" s="5"/>
      <c r="AS88" s="5"/>
      <c r="AT88" s="26"/>
    </row>
    <row r="89" spans="1:46" ht="15">
      <c r="A89" s="100" t="s">
        <v>94</v>
      </c>
      <c r="B89" s="81">
        <f>F89+J89</f>
        <v>5317.142</v>
      </c>
      <c r="C89" s="81">
        <f t="shared" si="5"/>
        <v>1707.609</v>
      </c>
      <c r="D89" s="35">
        <f t="shared" si="5"/>
        <v>1433.729</v>
      </c>
      <c r="E89" s="36">
        <f t="shared" si="7"/>
        <v>83.96119954860862</v>
      </c>
      <c r="F89" s="91">
        <f>SUM(F90)+F91</f>
        <v>4919.762</v>
      </c>
      <c r="G89" s="91">
        <f>SUM(G90)+G91</f>
        <v>1474.344</v>
      </c>
      <c r="H89" s="91">
        <f>SUM(H90)+H91</f>
        <v>1355.344</v>
      </c>
      <c r="I89" s="36">
        <f t="shared" si="8"/>
        <v>91.92861367496323</v>
      </c>
      <c r="J89" s="92">
        <f>J90+J91</f>
        <v>397.38</v>
      </c>
      <c r="K89" s="92">
        <f>K90+K91</f>
        <v>233.265</v>
      </c>
      <c r="L89" s="92">
        <f>L90+L91</f>
        <v>78.385</v>
      </c>
      <c r="M89" s="33">
        <f t="shared" si="6"/>
        <v>33.60341242792533</v>
      </c>
      <c r="N89" s="5"/>
      <c r="O89" s="5"/>
      <c r="P89" s="5"/>
      <c r="Q89" s="26"/>
      <c r="R89" s="5"/>
      <c r="S89" s="5"/>
      <c r="T89" s="5"/>
      <c r="U89" s="26"/>
      <c r="V89" s="5"/>
      <c r="W89" s="5"/>
      <c r="X89" s="5"/>
      <c r="Y89" s="26"/>
      <c r="Z89" s="5"/>
      <c r="AA89" s="5"/>
      <c r="AB89" s="5"/>
      <c r="AC89" s="26"/>
      <c r="AD89" s="5"/>
      <c r="AE89" s="5"/>
      <c r="AF89" s="5"/>
      <c r="AG89" s="26"/>
      <c r="AH89" s="5"/>
      <c r="AI89" s="5"/>
      <c r="AJ89" s="5"/>
      <c r="AK89" s="26"/>
      <c r="AL89" s="5"/>
      <c r="AM89" s="5"/>
      <c r="AN89" s="5"/>
      <c r="AO89" s="26"/>
      <c r="AP89" s="5"/>
      <c r="AQ89" s="5"/>
      <c r="AR89" s="5"/>
      <c r="AS89" s="5"/>
      <c r="AT89" s="26"/>
    </row>
    <row r="90" spans="1:46" ht="15">
      <c r="A90" s="87" t="s">
        <v>95</v>
      </c>
      <c r="B90" s="88">
        <f>F90+J90</f>
        <v>5198.142</v>
      </c>
      <c r="C90" s="88">
        <f t="shared" si="5"/>
        <v>1588.609</v>
      </c>
      <c r="D90" s="35">
        <f t="shared" si="5"/>
        <v>1433.729</v>
      </c>
      <c r="E90" s="36">
        <f t="shared" si="7"/>
        <v>90.25059029629065</v>
      </c>
      <c r="F90" s="90">
        <v>4800.762</v>
      </c>
      <c r="G90" s="90">
        <v>1355.344</v>
      </c>
      <c r="H90" s="90">
        <v>1355.344</v>
      </c>
      <c r="I90" s="36">
        <f t="shared" si="8"/>
        <v>100</v>
      </c>
      <c r="J90" s="89">
        <v>397.38</v>
      </c>
      <c r="K90" s="89">
        <v>233.265</v>
      </c>
      <c r="L90" s="90">
        <v>78.385</v>
      </c>
      <c r="M90" s="33">
        <f t="shared" si="6"/>
        <v>33.60341242792533</v>
      </c>
      <c r="N90" s="5"/>
      <c r="O90" s="5"/>
      <c r="P90" s="5"/>
      <c r="Q90" s="26"/>
      <c r="R90" s="5"/>
      <c r="S90" s="5"/>
      <c r="T90" s="5"/>
      <c r="U90" s="26"/>
      <c r="V90" s="5"/>
      <c r="W90" s="5"/>
      <c r="X90" s="5"/>
      <c r="Y90" s="26"/>
      <c r="Z90" s="5"/>
      <c r="AA90" s="5"/>
      <c r="AB90" s="5"/>
      <c r="AC90" s="26"/>
      <c r="AD90" s="5"/>
      <c r="AE90" s="5"/>
      <c r="AF90" s="5"/>
      <c r="AG90" s="26"/>
      <c r="AH90" s="5"/>
      <c r="AI90" s="5"/>
      <c r="AJ90" s="5"/>
      <c r="AK90" s="26"/>
      <c r="AL90" s="5"/>
      <c r="AM90" s="5"/>
      <c r="AN90" s="5"/>
      <c r="AO90" s="26"/>
      <c r="AP90" s="5"/>
      <c r="AQ90" s="5"/>
      <c r="AR90" s="5"/>
      <c r="AS90" s="5"/>
      <c r="AT90" s="26"/>
    </row>
    <row r="91" spans="1:46" ht="15">
      <c r="A91" s="87" t="s">
        <v>104</v>
      </c>
      <c r="B91" s="88">
        <f>F91+J91</f>
        <v>119</v>
      </c>
      <c r="C91" s="88">
        <f t="shared" si="5"/>
        <v>119</v>
      </c>
      <c r="D91" s="35">
        <f t="shared" si="5"/>
        <v>0</v>
      </c>
      <c r="E91" s="36">
        <f t="shared" si="7"/>
        <v>0</v>
      </c>
      <c r="F91" s="90">
        <v>119</v>
      </c>
      <c r="G91" s="90">
        <v>119</v>
      </c>
      <c r="H91" s="90">
        <v>0</v>
      </c>
      <c r="I91" s="36">
        <f t="shared" si="8"/>
        <v>0</v>
      </c>
      <c r="J91" s="89"/>
      <c r="K91" s="89"/>
      <c r="L91" s="90"/>
      <c r="M91" s="33" t="e">
        <f t="shared" si="6"/>
        <v>#DIV/0!</v>
      </c>
      <c r="N91" s="5"/>
      <c r="O91" s="5"/>
      <c r="P91" s="5"/>
      <c r="Q91" s="26"/>
      <c r="R91" s="5"/>
      <c r="S91" s="5"/>
      <c r="T91" s="5"/>
      <c r="U91" s="26"/>
      <c r="V91" s="5"/>
      <c r="W91" s="5"/>
      <c r="X91" s="5"/>
      <c r="Y91" s="26"/>
      <c r="Z91" s="5"/>
      <c r="AA91" s="5"/>
      <c r="AB91" s="5"/>
      <c r="AC91" s="26"/>
      <c r="AD91" s="5"/>
      <c r="AE91" s="5"/>
      <c r="AF91" s="5"/>
      <c r="AG91" s="26"/>
      <c r="AH91" s="5"/>
      <c r="AI91" s="5"/>
      <c r="AJ91" s="5"/>
      <c r="AK91" s="26"/>
      <c r="AL91" s="5"/>
      <c r="AM91" s="5"/>
      <c r="AN91" s="5"/>
      <c r="AO91" s="26"/>
      <c r="AP91" s="5"/>
      <c r="AQ91" s="5"/>
      <c r="AR91" s="5"/>
      <c r="AS91" s="5"/>
      <c r="AT91" s="26"/>
    </row>
    <row r="92" spans="1:163" s="82" customFormat="1" ht="46.5">
      <c r="A92" s="80" t="s">
        <v>96</v>
      </c>
      <c r="B92" s="81">
        <f t="shared" si="5"/>
        <v>40046.021</v>
      </c>
      <c r="C92" s="81">
        <f t="shared" si="5"/>
        <v>22527.582000000002</v>
      </c>
      <c r="D92" s="35">
        <f t="shared" si="5"/>
        <v>10527.582</v>
      </c>
      <c r="E92" s="36">
        <f t="shared" si="7"/>
        <v>46.731966173733156</v>
      </c>
      <c r="F92" s="91">
        <f>F93+F94</f>
        <v>39846.021</v>
      </c>
      <c r="G92" s="91">
        <f>G93+G94</f>
        <v>22478.972</v>
      </c>
      <c r="H92" s="91">
        <f>H93+H94</f>
        <v>10478.972</v>
      </c>
      <c r="I92" s="36">
        <f t="shared" si="8"/>
        <v>46.616775891708926</v>
      </c>
      <c r="J92" s="91">
        <f>J93+J94</f>
        <v>200</v>
      </c>
      <c r="K92" s="91">
        <f>K93+K94</f>
        <v>48.61</v>
      </c>
      <c r="L92" s="91">
        <f>L93+L94</f>
        <v>48.61</v>
      </c>
      <c r="M92" s="33">
        <f t="shared" si="6"/>
        <v>100</v>
      </c>
      <c r="N92" s="16"/>
      <c r="O92" s="16"/>
      <c r="P92" s="16"/>
      <c r="Q92" s="15"/>
      <c r="R92" s="16"/>
      <c r="S92" s="16"/>
      <c r="T92" s="16"/>
      <c r="U92" s="15"/>
      <c r="V92" s="16"/>
      <c r="W92" s="16"/>
      <c r="X92" s="16"/>
      <c r="Y92" s="15"/>
      <c r="Z92" s="16"/>
      <c r="AA92" s="16"/>
      <c r="AB92" s="16"/>
      <c r="AC92" s="15"/>
      <c r="AD92" s="16"/>
      <c r="AE92" s="16"/>
      <c r="AF92" s="16"/>
      <c r="AG92" s="15"/>
      <c r="AH92" s="16"/>
      <c r="AI92" s="16"/>
      <c r="AJ92" s="16"/>
      <c r="AK92" s="15"/>
      <c r="AL92" s="16"/>
      <c r="AM92" s="16"/>
      <c r="AN92" s="16"/>
      <c r="AO92" s="15"/>
      <c r="AP92" s="16"/>
      <c r="AQ92" s="16"/>
      <c r="AR92" s="16"/>
      <c r="AS92" s="16"/>
      <c r="AT92" s="15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</row>
    <row r="93" spans="1:46" ht="71.25" customHeight="1">
      <c r="A93" s="87" t="s">
        <v>97</v>
      </c>
      <c r="B93" s="88">
        <f t="shared" si="5"/>
        <v>24559.087</v>
      </c>
      <c r="C93" s="88">
        <f t="shared" si="5"/>
        <v>8181.965</v>
      </c>
      <c r="D93" s="35">
        <f t="shared" si="5"/>
        <v>8181.965</v>
      </c>
      <c r="E93" s="36">
        <f t="shared" si="7"/>
        <v>100</v>
      </c>
      <c r="F93" s="89">
        <v>24559.087</v>
      </c>
      <c r="G93" s="89">
        <v>8181.965</v>
      </c>
      <c r="H93" s="89">
        <v>8181.965</v>
      </c>
      <c r="I93" s="36">
        <f t="shared" si="8"/>
        <v>100</v>
      </c>
      <c r="J93" s="90">
        <v>0</v>
      </c>
      <c r="K93" s="90">
        <v>0</v>
      </c>
      <c r="L93" s="90">
        <v>0</v>
      </c>
      <c r="M93" s="33" t="e">
        <f t="shared" si="6"/>
        <v>#DIV/0!</v>
      </c>
      <c r="N93" s="5"/>
      <c r="O93" s="5"/>
      <c r="P93" s="5"/>
      <c r="Q93" s="26"/>
      <c r="R93" s="5"/>
      <c r="S93" s="5"/>
      <c r="T93" s="5"/>
      <c r="U93" s="26"/>
      <c r="V93" s="5"/>
      <c r="W93" s="5"/>
      <c r="X93" s="5"/>
      <c r="Y93" s="26"/>
      <c r="Z93" s="5"/>
      <c r="AA93" s="5"/>
      <c r="AB93" s="5"/>
      <c r="AC93" s="26"/>
      <c r="AD93" s="5"/>
      <c r="AE93" s="5"/>
      <c r="AF93" s="5"/>
      <c r="AG93" s="26"/>
      <c r="AH93" s="5"/>
      <c r="AI93" s="5"/>
      <c r="AJ93" s="5"/>
      <c r="AK93" s="26"/>
      <c r="AL93" s="5"/>
      <c r="AM93" s="5"/>
      <c r="AN93" s="5"/>
      <c r="AO93" s="26"/>
      <c r="AP93" s="5"/>
      <c r="AQ93" s="5"/>
      <c r="AR93" s="5"/>
      <c r="AS93" s="5"/>
      <c r="AT93" s="26"/>
    </row>
    <row r="94" spans="1:46" ht="36.75" customHeight="1">
      <c r="A94" s="87" t="s">
        <v>98</v>
      </c>
      <c r="B94" s="88">
        <f t="shared" si="5"/>
        <v>15486.934</v>
      </c>
      <c r="C94" s="88">
        <f t="shared" si="5"/>
        <v>14345.617</v>
      </c>
      <c r="D94" s="35">
        <f t="shared" si="5"/>
        <v>2345.617</v>
      </c>
      <c r="E94" s="36">
        <f t="shared" si="7"/>
        <v>16.350757168548416</v>
      </c>
      <c r="F94" s="89">
        <v>15286.934</v>
      </c>
      <c r="G94" s="89">
        <v>14297.007</v>
      </c>
      <c r="H94" s="89">
        <v>2297.007</v>
      </c>
      <c r="I94" s="36">
        <f t="shared" si="8"/>
        <v>16.066348712006647</v>
      </c>
      <c r="J94" s="90">
        <v>200</v>
      </c>
      <c r="K94" s="90">
        <v>48.61</v>
      </c>
      <c r="L94" s="90">
        <v>48.61</v>
      </c>
      <c r="M94" s="33">
        <f t="shared" si="6"/>
        <v>100</v>
      </c>
      <c r="N94" s="5"/>
      <c r="O94" s="5"/>
      <c r="P94" s="5"/>
      <c r="Q94" s="26"/>
      <c r="R94" s="5"/>
      <c r="S94" s="5"/>
      <c r="T94" s="5"/>
      <c r="U94" s="26"/>
      <c r="V94" s="5"/>
      <c r="W94" s="5"/>
      <c r="X94" s="5"/>
      <c r="Y94" s="26"/>
      <c r="Z94" s="5"/>
      <c r="AA94" s="5"/>
      <c r="AB94" s="5"/>
      <c r="AC94" s="26"/>
      <c r="AD94" s="5"/>
      <c r="AE94" s="5"/>
      <c r="AF94" s="5"/>
      <c r="AG94" s="26"/>
      <c r="AH94" s="5"/>
      <c r="AI94" s="5"/>
      <c r="AJ94" s="5"/>
      <c r="AK94" s="26"/>
      <c r="AL94" s="5"/>
      <c r="AM94" s="5"/>
      <c r="AN94" s="5"/>
      <c r="AO94" s="26"/>
      <c r="AP94" s="5"/>
      <c r="AQ94" s="5"/>
      <c r="AR94" s="5"/>
      <c r="AS94" s="5"/>
      <c r="AT94" s="26"/>
    </row>
    <row r="95" spans="1:163" s="82" customFormat="1" ht="15">
      <c r="A95" s="80" t="s">
        <v>99</v>
      </c>
      <c r="B95" s="81">
        <f>(F95+J95)-0.001</f>
        <v>689356.2909999999</v>
      </c>
      <c r="C95" s="81">
        <f>G95+K95</f>
        <v>163354.304</v>
      </c>
      <c r="D95" s="35">
        <f>H95+L95</f>
        <v>114713.75030000001</v>
      </c>
      <c r="E95" s="36">
        <f t="shared" si="7"/>
        <v>70.2238921724401</v>
      </c>
      <c r="F95" s="91">
        <f>F92+F86+F80+F77+F71+F67+F63+F60+F57+F48+F89</f>
        <v>587971.3039999999</v>
      </c>
      <c r="G95" s="91">
        <f>G92+G86+G80+G77+G71+G67+G63+G60+G57+G48+G89</f>
        <v>127831.347</v>
      </c>
      <c r="H95" s="91">
        <f>H92+H86+H80+H77+H71+H67+H63+H60+H57+H48+H89</f>
        <v>99600.05630000001</v>
      </c>
      <c r="I95" s="36">
        <f t="shared" si="8"/>
        <v>77.9152051804633</v>
      </c>
      <c r="J95" s="91">
        <f>J92+J86+J80+J77+J71+J67+J63+J60+J57+J48+J89</f>
        <v>101384.98800000001</v>
      </c>
      <c r="K95" s="91">
        <f>K92+K86+K80+K77+K71+K67+K63+K60+K57+K48+K89</f>
        <v>35522.956999999995</v>
      </c>
      <c r="L95" s="91">
        <f>L92+L86+L80+L77+L71+L67+L63+L60+L57+L48+L89</f>
        <v>15113.694000000001</v>
      </c>
      <c r="M95" s="33">
        <f t="shared" si="6"/>
        <v>42.54627225993603</v>
      </c>
      <c r="N95" s="16"/>
      <c r="O95" s="16"/>
      <c r="P95" s="16"/>
      <c r="Q95" s="15"/>
      <c r="R95" s="16"/>
      <c r="S95" s="16"/>
      <c r="T95" s="16"/>
      <c r="U95" s="15"/>
      <c r="V95" s="16"/>
      <c r="W95" s="16"/>
      <c r="X95" s="16"/>
      <c r="Y95" s="15"/>
      <c r="Z95" s="16"/>
      <c r="AA95" s="16"/>
      <c r="AB95" s="16"/>
      <c r="AC95" s="15"/>
      <c r="AD95" s="16"/>
      <c r="AE95" s="16"/>
      <c r="AF95" s="16"/>
      <c r="AG95" s="15"/>
      <c r="AH95" s="16"/>
      <c r="AI95" s="16"/>
      <c r="AJ95" s="16"/>
      <c r="AK95" s="15"/>
      <c r="AL95" s="16"/>
      <c r="AM95" s="16"/>
      <c r="AN95" s="16"/>
      <c r="AO95" s="15"/>
      <c r="AP95" s="16"/>
      <c r="AQ95" s="16"/>
      <c r="AR95" s="16"/>
      <c r="AS95" s="16"/>
      <c r="AT95" s="15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</row>
    <row r="96" spans="1:46" ht="15">
      <c r="A96" s="78" t="s">
        <v>100</v>
      </c>
      <c r="B96" s="91">
        <f>B40-B47</f>
        <v>-36231.46000999969</v>
      </c>
      <c r="C96" s="91">
        <f>C40-C47</f>
        <v>-25981.05773</v>
      </c>
      <c r="D96" s="91"/>
      <c r="E96" s="91"/>
      <c r="F96" s="91">
        <f>F40-F47</f>
        <v>-33118.84429999988</v>
      </c>
      <c r="G96" s="91">
        <f>G40-G47</f>
        <v>-27054.315019999995</v>
      </c>
      <c r="H96" s="91">
        <f>H40-H47</f>
        <v>2271.825219999999</v>
      </c>
      <c r="I96" s="36"/>
      <c r="J96" s="91">
        <f>J40-J47</f>
        <v>-3112.6167099999875</v>
      </c>
      <c r="K96" s="91">
        <f>K40-K47</f>
        <v>1073.2572900000087</v>
      </c>
      <c r="L96" s="81">
        <f>L40-L47</f>
        <v>8433.92927</v>
      </c>
      <c r="M96" s="33"/>
      <c r="N96" s="5"/>
      <c r="O96" s="5"/>
      <c r="P96" s="5"/>
      <c r="Q96" s="26"/>
      <c r="R96" s="5"/>
      <c r="S96" s="5"/>
      <c r="T96" s="5"/>
      <c r="U96" s="26"/>
      <c r="V96" s="5"/>
      <c r="W96" s="5"/>
      <c r="X96" s="5"/>
      <c r="Y96" s="26"/>
      <c r="Z96" s="5"/>
      <c r="AA96" s="5"/>
      <c r="AB96" s="5"/>
      <c r="AC96" s="26"/>
      <c r="AD96" s="5"/>
      <c r="AE96" s="5"/>
      <c r="AF96" s="5"/>
      <c r="AG96" s="26"/>
      <c r="AH96" s="5"/>
      <c r="AI96" s="5"/>
      <c r="AJ96" s="5"/>
      <c r="AK96" s="26"/>
      <c r="AL96" s="5"/>
      <c r="AM96" s="5"/>
      <c r="AN96" s="5"/>
      <c r="AO96" s="26"/>
      <c r="AP96" s="5"/>
      <c r="AQ96" s="5"/>
      <c r="AR96" s="5"/>
      <c r="AS96" s="5"/>
      <c r="AT96" s="26"/>
    </row>
    <row r="97" spans="1:46" ht="12.75">
      <c r="A97" s="5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5"/>
      <c r="O97" s="5"/>
      <c r="P97" s="5"/>
      <c r="Q97" s="26"/>
      <c r="R97" s="5"/>
      <c r="S97" s="5"/>
      <c r="T97" s="5"/>
      <c r="U97" s="26"/>
      <c r="V97" s="5"/>
      <c r="W97" s="5"/>
      <c r="X97" s="5"/>
      <c r="Y97" s="26"/>
      <c r="Z97" s="5"/>
      <c r="AA97" s="5"/>
      <c r="AB97" s="5"/>
      <c r="AC97" s="26"/>
      <c r="AD97" s="5"/>
      <c r="AE97" s="5"/>
      <c r="AF97" s="5"/>
      <c r="AG97" s="26"/>
      <c r="AH97" s="5"/>
      <c r="AI97" s="5"/>
      <c r="AJ97" s="5"/>
      <c r="AK97" s="26"/>
      <c r="AL97" s="5"/>
      <c r="AM97" s="5"/>
      <c r="AN97" s="5"/>
      <c r="AO97" s="26"/>
      <c r="AP97" s="5"/>
      <c r="AQ97" s="5"/>
      <c r="AR97" s="5"/>
      <c r="AS97" s="5"/>
      <c r="AT97" s="26"/>
    </row>
    <row r="99" spans="1:46" ht="15.75">
      <c r="A99" s="103" t="s">
        <v>101</v>
      </c>
      <c r="B99" s="103"/>
      <c r="C99" s="103"/>
      <c r="D99" s="103"/>
      <c r="E99" s="103"/>
      <c r="F99" s="103"/>
      <c r="G99" s="103"/>
      <c r="H99" s="101"/>
      <c r="I99" s="101"/>
      <c r="J99" s="101"/>
      <c r="K99" s="101"/>
      <c r="L99" s="101"/>
      <c r="M99" s="101"/>
      <c r="N99" s="5"/>
      <c r="O99" s="5"/>
      <c r="P99" s="5"/>
      <c r="Q99" s="26"/>
      <c r="R99" s="5"/>
      <c r="S99" s="5"/>
      <c r="T99" s="5"/>
      <c r="U99" s="26"/>
      <c r="V99" s="5"/>
      <c r="W99" s="5"/>
      <c r="X99" s="5"/>
      <c r="Y99" s="26"/>
      <c r="Z99" s="5"/>
      <c r="AA99" s="5"/>
      <c r="AB99" s="5"/>
      <c r="AC99" s="26"/>
      <c r="AD99" s="5"/>
      <c r="AE99" s="5"/>
      <c r="AF99" s="5"/>
      <c r="AG99" s="26"/>
      <c r="AH99" s="5"/>
      <c r="AI99" s="5"/>
      <c r="AJ99" s="5"/>
      <c r="AK99" s="26"/>
      <c r="AL99" s="5"/>
      <c r="AM99" s="5"/>
      <c r="AN99" s="5"/>
      <c r="AO99" s="26"/>
      <c r="AP99" s="5"/>
      <c r="AQ99" s="5"/>
      <c r="AR99" s="5"/>
      <c r="AS99" s="5"/>
      <c r="AT99" s="26"/>
    </row>
    <row r="100" spans="1:46" ht="12.75">
      <c r="A100" s="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5"/>
      <c r="O100" s="5"/>
      <c r="P100" s="5"/>
      <c r="Q100" s="26"/>
      <c r="R100" s="5"/>
      <c r="S100" s="5"/>
      <c r="T100" s="5"/>
      <c r="U100" s="26"/>
      <c r="V100" s="5"/>
      <c r="W100" s="5"/>
      <c r="X100" s="5"/>
      <c r="Y100" s="26"/>
      <c r="Z100" s="5"/>
      <c r="AA100" s="5"/>
      <c r="AB100" s="5"/>
      <c r="AC100" s="26"/>
      <c r="AD100" s="5"/>
      <c r="AE100" s="5"/>
      <c r="AF100" s="5"/>
      <c r="AG100" s="26"/>
      <c r="AH100" s="5"/>
      <c r="AI100" s="5"/>
      <c r="AJ100" s="5"/>
      <c r="AK100" s="26"/>
      <c r="AL100" s="5"/>
      <c r="AM100" s="5"/>
      <c r="AN100" s="5"/>
      <c r="AO100" s="26"/>
      <c r="AP100" s="5"/>
      <c r="AQ100" s="5"/>
      <c r="AR100" s="5"/>
      <c r="AS100" s="5"/>
      <c r="AT100" s="26"/>
    </row>
    <row r="101" spans="1:46" ht="12.75">
      <c r="A101" s="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5"/>
      <c r="O101" s="5"/>
      <c r="P101" s="5"/>
      <c r="Q101" s="26"/>
      <c r="R101" s="5"/>
      <c r="S101" s="5"/>
      <c r="T101" s="5"/>
      <c r="U101" s="26"/>
      <c r="V101" s="5"/>
      <c r="W101" s="5"/>
      <c r="X101" s="5"/>
      <c r="Y101" s="26"/>
      <c r="Z101" s="5"/>
      <c r="AA101" s="5"/>
      <c r="AB101" s="5"/>
      <c r="AC101" s="26"/>
      <c r="AD101" s="5"/>
      <c r="AE101" s="5"/>
      <c r="AF101" s="5"/>
      <c r="AG101" s="26"/>
      <c r="AH101" s="5"/>
      <c r="AI101" s="5"/>
      <c r="AJ101" s="5"/>
      <c r="AK101" s="26"/>
      <c r="AL101" s="5"/>
      <c r="AM101" s="5"/>
      <c r="AN101" s="5"/>
      <c r="AO101" s="26"/>
      <c r="AP101" s="5"/>
      <c r="AQ101" s="5"/>
      <c r="AR101" s="5"/>
      <c r="AS101" s="5"/>
      <c r="AT101" s="26"/>
    </row>
    <row r="102" spans="2:46" s="5" customFormat="1" ht="12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Q102" s="26"/>
      <c r="U102" s="26"/>
      <c r="Y102" s="26"/>
      <c r="AC102" s="26"/>
      <c r="AG102" s="26"/>
      <c r="AK102" s="26"/>
      <c r="AO102" s="26"/>
      <c r="AT102" s="26"/>
    </row>
    <row r="103" spans="2:46" s="5" customFormat="1" ht="12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Q103" s="26"/>
      <c r="U103" s="26"/>
      <c r="Y103" s="26"/>
      <c r="AC103" s="26"/>
      <c r="AG103" s="26"/>
      <c r="AK103" s="26"/>
      <c r="AO103" s="26"/>
      <c r="AT103" s="26"/>
    </row>
    <row r="104" spans="2:46" s="5" customFormat="1" ht="12.7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Q104" s="26"/>
      <c r="U104" s="26"/>
      <c r="Y104" s="26"/>
      <c r="AC104" s="26"/>
      <c r="AG104" s="26"/>
      <c r="AK104" s="26"/>
      <c r="AO104" s="26"/>
      <c r="AT104" s="26"/>
    </row>
    <row r="105" spans="2:46" s="5" customFormat="1" ht="12.7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Q105" s="26"/>
      <c r="U105" s="26"/>
      <c r="Y105" s="26"/>
      <c r="AC105" s="26"/>
      <c r="AG105" s="26"/>
      <c r="AK105" s="26"/>
      <c r="AO105" s="26"/>
      <c r="AT105" s="26"/>
    </row>
    <row r="106" spans="2:46" s="5" customFormat="1" ht="12.7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Q106" s="26"/>
      <c r="U106" s="26"/>
      <c r="Y106" s="26"/>
      <c r="AC106" s="26"/>
      <c r="AG106" s="26"/>
      <c r="AK106" s="26"/>
      <c r="AO106" s="26"/>
      <c r="AT106" s="26"/>
    </row>
    <row r="107" spans="2:46" s="5" customFormat="1" ht="12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Q107" s="26"/>
      <c r="U107" s="26"/>
      <c r="Y107" s="26"/>
      <c r="AC107" s="26"/>
      <c r="AG107" s="26"/>
      <c r="AK107" s="26"/>
      <c r="AO107" s="26"/>
      <c r="AT107" s="26"/>
    </row>
    <row r="108" spans="2:46" s="5" customFormat="1" ht="12.7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Q108" s="26"/>
      <c r="U108" s="26"/>
      <c r="Y108" s="26"/>
      <c r="AC108" s="26"/>
      <c r="AG108" s="26"/>
      <c r="AK108" s="26"/>
      <c r="AO108" s="26"/>
      <c r="AT108" s="26"/>
    </row>
    <row r="109" spans="2:46" s="5" customFormat="1" ht="12.7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Q109" s="26"/>
      <c r="U109" s="26"/>
      <c r="Y109" s="26"/>
      <c r="AC109" s="26"/>
      <c r="AG109" s="26"/>
      <c r="AK109" s="26"/>
      <c r="AO109" s="26"/>
      <c r="AT109" s="26"/>
    </row>
    <row r="110" spans="2:46" s="5" customFormat="1" ht="12.7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Q110" s="26"/>
      <c r="U110" s="26"/>
      <c r="Y110" s="26"/>
      <c r="AC110" s="26"/>
      <c r="AG110" s="26"/>
      <c r="AK110" s="26"/>
      <c r="AO110" s="26"/>
      <c r="AT110" s="26"/>
    </row>
    <row r="111" spans="2:46" s="5" customFormat="1" ht="12.7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Q111" s="26"/>
      <c r="U111" s="26"/>
      <c r="Y111" s="26"/>
      <c r="AC111" s="26"/>
      <c r="AG111" s="26"/>
      <c r="AK111" s="26"/>
      <c r="AO111" s="26"/>
      <c r="AT111" s="26"/>
    </row>
    <row r="112" spans="2:46" s="5" customFormat="1" ht="12.7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Q112" s="26"/>
      <c r="U112" s="26"/>
      <c r="Y112" s="26"/>
      <c r="AC112" s="26"/>
      <c r="AG112" s="26"/>
      <c r="AK112" s="26"/>
      <c r="AO112" s="26"/>
      <c r="AT112" s="26"/>
    </row>
    <row r="113" spans="2:46" s="5" customFormat="1" ht="12.7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Q113" s="26"/>
      <c r="U113" s="26"/>
      <c r="Y113" s="26"/>
      <c r="AC113" s="26"/>
      <c r="AG113" s="26"/>
      <c r="AK113" s="26"/>
      <c r="AO113" s="26"/>
      <c r="AT113" s="26"/>
    </row>
    <row r="114" spans="2:46" s="5" customFormat="1" ht="12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Q114" s="26"/>
      <c r="U114" s="26"/>
      <c r="Y114" s="26"/>
      <c r="AC114" s="26"/>
      <c r="AG114" s="26"/>
      <c r="AK114" s="26"/>
      <c r="AO114" s="26"/>
      <c r="AT114" s="26"/>
    </row>
    <row r="115" spans="2:46" s="5" customFormat="1" ht="12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Q115" s="26"/>
      <c r="U115" s="26"/>
      <c r="Y115" s="26"/>
      <c r="AC115" s="26"/>
      <c r="AG115" s="26"/>
      <c r="AK115" s="26"/>
      <c r="AO115" s="26"/>
      <c r="AT115" s="26"/>
    </row>
    <row r="116" spans="2:46" s="5" customFormat="1" ht="12.7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Q116" s="26"/>
      <c r="U116" s="26"/>
      <c r="Y116" s="26"/>
      <c r="AC116" s="26"/>
      <c r="AG116" s="26"/>
      <c r="AK116" s="26"/>
      <c r="AO116" s="26"/>
      <c r="AT116" s="26"/>
    </row>
    <row r="117" spans="2:46" s="5" customFormat="1" ht="12.7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Q117" s="26"/>
      <c r="U117" s="26"/>
      <c r="Y117" s="26"/>
      <c r="AC117" s="26"/>
      <c r="AG117" s="26"/>
      <c r="AK117" s="26"/>
      <c r="AO117" s="26"/>
      <c r="AT117" s="26"/>
    </row>
    <row r="118" spans="2:46" s="5" customFormat="1" ht="12.7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Q118" s="26"/>
      <c r="U118" s="26"/>
      <c r="Y118" s="26"/>
      <c r="AC118" s="26"/>
      <c r="AG118" s="26"/>
      <c r="AK118" s="26"/>
      <c r="AO118" s="26"/>
      <c r="AT118" s="26"/>
    </row>
    <row r="119" spans="2:46" s="5" customFormat="1" ht="12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Q119" s="26"/>
      <c r="U119" s="26"/>
      <c r="Y119" s="26"/>
      <c r="AC119" s="26"/>
      <c r="AG119" s="26"/>
      <c r="AK119" s="26"/>
      <c r="AO119" s="26"/>
      <c r="AT119" s="26"/>
    </row>
    <row r="120" spans="2:46" s="5" customFormat="1" ht="12.7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Q120" s="26"/>
      <c r="U120" s="26"/>
      <c r="Y120" s="26"/>
      <c r="AC120" s="26"/>
      <c r="AG120" s="26"/>
      <c r="AK120" s="26"/>
      <c r="AO120" s="26"/>
      <c r="AT120" s="26"/>
    </row>
    <row r="121" spans="2:46" s="5" customFormat="1" ht="12.7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Q121" s="26"/>
      <c r="U121" s="26"/>
      <c r="Y121" s="26"/>
      <c r="AC121" s="26"/>
      <c r="AG121" s="26"/>
      <c r="AK121" s="26"/>
      <c r="AO121" s="26"/>
      <c r="AT121" s="26"/>
    </row>
    <row r="122" spans="2:46" s="5" customFormat="1" ht="12.7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Q122" s="26"/>
      <c r="U122" s="26"/>
      <c r="Y122" s="26"/>
      <c r="AC122" s="26"/>
      <c r="AG122" s="26"/>
      <c r="AK122" s="26"/>
      <c r="AO122" s="26"/>
      <c r="AT122" s="26"/>
    </row>
    <row r="123" spans="2:46" s="5" customFormat="1" ht="12.7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Q123" s="26"/>
      <c r="U123" s="26"/>
      <c r="Y123" s="26"/>
      <c r="AC123" s="26"/>
      <c r="AG123" s="26"/>
      <c r="AK123" s="26"/>
      <c r="AO123" s="26"/>
      <c r="AT123" s="26"/>
    </row>
    <row r="124" spans="2:46" s="5" customFormat="1" ht="12.7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Q124" s="26"/>
      <c r="U124" s="26"/>
      <c r="Y124" s="26"/>
      <c r="AC124" s="26"/>
      <c r="AG124" s="26"/>
      <c r="AK124" s="26"/>
      <c r="AO124" s="26"/>
      <c r="AT124" s="26"/>
    </row>
    <row r="125" spans="2:46" s="5" customFormat="1" ht="12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Q125" s="26"/>
      <c r="U125" s="26"/>
      <c r="Y125" s="26"/>
      <c r="AC125" s="26"/>
      <c r="AG125" s="26"/>
      <c r="AK125" s="26"/>
      <c r="AO125" s="26"/>
      <c r="AT125" s="26"/>
    </row>
    <row r="126" spans="2:46" s="5" customFormat="1" ht="12.7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/>
      <c r="O126"/>
      <c r="P126"/>
      <c r="Q126" s="13"/>
      <c r="R126"/>
      <c r="S126"/>
      <c r="T126"/>
      <c r="U126" s="13"/>
      <c r="V126"/>
      <c r="W126"/>
      <c r="X126"/>
      <c r="Y126" s="13"/>
      <c r="Z126"/>
      <c r="AA126"/>
      <c r="AB126"/>
      <c r="AC126" s="13"/>
      <c r="AD126"/>
      <c r="AE126"/>
      <c r="AF126"/>
      <c r="AG126" s="13"/>
      <c r="AH126"/>
      <c r="AI126"/>
      <c r="AJ126"/>
      <c r="AK126" s="13"/>
      <c r="AL126"/>
      <c r="AM126"/>
      <c r="AN126"/>
      <c r="AO126" s="13"/>
      <c r="AP126"/>
      <c r="AQ126"/>
      <c r="AR126"/>
      <c r="AS126"/>
      <c r="AT126" s="13"/>
    </row>
    <row r="127" spans="2:46" s="5" customFormat="1" ht="12.7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/>
      <c r="O127"/>
      <c r="P127"/>
      <c r="Q127" s="13"/>
      <c r="R127"/>
      <c r="S127"/>
      <c r="T127"/>
      <c r="U127" s="13"/>
      <c r="V127"/>
      <c r="W127"/>
      <c r="X127"/>
      <c r="Y127" s="13"/>
      <c r="Z127"/>
      <c r="AA127"/>
      <c r="AB127"/>
      <c r="AC127" s="13"/>
      <c r="AD127"/>
      <c r="AE127"/>
      <c r="AF127"/>
      <c r="AG127" s="13"/>
      <c r="AH127"/>
      <c r="AI127"/>
      <c r="AJ127"/>
      <c r="AK127" s="13"/>
      <c r="AL127"/>
      <c r="AM127"/>
      <c r="AN127"/>
      <c r="AO127" s="13"/>
      <c r="AP127"/>
      <c r="AQ127"/>
      <c r="AR127"/>
      <c r="AS127"/>
      <c r="AT127" s="13"/>
    </row>
    <row r="128" spans="2:46" s="5" customFormat="1" ht="12.7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/>
      <c r="O128"/>
      <c r="P128"/>
      <c r="Q128" s="13"/>
      <c r="R128"/>
      <c r="S128"/>
      <c r="T128"/>
      <c r="U128" s="13"/>
      <c r="V128"/>
      <c r="W128"/>
      <c r="X128"/>
      <c r="Y128" s="13"/>
      <c r="Z128"/>
      <c r="AA128"/>
      <c r="AB128"/>
      <c r="AC128" s="13"/>
      <c r="AD128"/>
      <c r="AE128"/>
      <c r="AF128"/>
      <c r="AG128" s="13"/>
      <c r="AH128"/>
      <c r="AI128"/>
      <c r="AJ128"/>
      <c r="AK128" s="13"/>
      <c r="AL128"/>
      <c r="AM128"/>
      <c r="AN128"/>
      <c r="AO128" s="13"/>
      <c r="AP128"/>
      <c r="AQ128"/>
      <c r="AR128"/>
      <c r="AS128"/>
      <c r="AT128" s="13"/>
    </row>
    <row r="129" spans="2:46" s="5" customFormat="1" ht="12.7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/>
      <c r="O129"/>
      <c r="P129"/>
      <c r="Q129" s="13"/>
      <c r="R129"/>
      <c r="S129"/>
      <c r="T129"/>
      <c r="U129" s="13"/>
      <c r="V129"/>
      <c r="W129"/>
      <c r="X129"/>
      <c r="Y129" s="13"/>
      <c r="Z129"/>
      <c r="AA129"/>
      <c r="AB129"/>
      <c r="AC129" s="13"/>
      <c r="AD129"/>
      <c r="AE129"/>
      <c r="AF129"/>
      <c r="AG129" s="13"/>
      <c r="AH129"/>
      <c r="AI129"/>
      <c r="AJ129"/>
      <c r="AK129" s="13"/>
      <c r="AL129"/>
      <c r="AM129"/>
      <c r="AN129"/>
      <c r="AO129" s="13"/>
      <c r="AP129"/>
      <c r="AQ129"/>
      <c r="AR129"/>
      <c r="AS129"/>
      <c r="AT129" s="13"/>
    </row>
    <row r="130" spans="2:46" s="5" customFormat="1" ht="12.7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/>
      <c r="O130"/>
      <c r="P130"/>
      <c r="Q130" s="13"/>
      <c r="R130"/>
      <c r="S130"/>
      <c r="T130"/>
      <c r="U130" s="13"/>
      <c r="V130"/>
      <c r="W130"/>
      <c r="X130"/>
      <c r="Y130" s="13"/>
      <c r="Z130"/>
      <c r="AA130"/>
      <c r="AB130"/>
      <c r="AC130" s="13"/>
      <c r="AD130"/>
      <c r="AE130"/>
      <c r="AF130"/>
      <c r="AG130" s="13"/>
      <c r="AH130"/>
      <c r="AI130"/>
      <c r="AJ130"/>
      <c r="AK130" s="13"/>
      <c r="AL130"/>
      <c r="AM130"/>
      <c r="AN130"/>
      <c r="AO130" s="13"/>
      <c r="AP130"/>
      <c r="AQ130"/>
      <c r="AR130"/>
      <c r="AS130"/>
      <c r="AT130" s="13"/>
    </row>
    <row r="131" spans="2:46" s="5" customFormat="1" ht="12.7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/>
      <c r="O131"/>
      <c r="P131"/>
      <c r="Q131" s="13"/>
      <c r="R131"/>
      <c r="S131"/>
      <c r="T131"/>
      <c r="U131" s="13"/>
      <c r="V131"/>
      <c r="W131"/>
      <c r="X131"/>
      <c r="Y131" s="13"/>
      <c r="Z131"/>
      <c r="AA131"/>
      <c r="AB131"/>
      <c r="AC131" s="13"/>
      <c r="AD131"/>
      <c r="AE131"/>
      <c r="AF131"/>
      <c r="AG131" s="13"/>
      <c r="AH131"/>
      <c r="AI131"/>
      <c r="AJ131"/>
      <c r="AK131" s="13"/>
      <c r="AL131"/>
      <c r="AM131"/>
      <c r="AN131"/>
      <c r="AO131" s="13"/>
      <c r="AP131"/>
      <c r="AQ131"/>
      <c r="AR131"/>
      <c r="AS131"/>
      <c r="AT131" s="13"/>
    </row>
    <row r="132" spans="2:46" s="5" customFormat="1" ht="12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/>
      <c r="O132"/>
      <c r="P132"/>
      <c r="Q132" s="13"/>
      <c r="R132"/>
      <c r="S132"/>
      <c r="T132"/>
      <c r="U132" s="13"/>
      <c r="V132"/>
      <c r="W132"/>
      <c r="X132"/>
      <c r="Y132" s="13"/>
      <c r="Z132"/>
      <c r="AA132"/>
      <c r="AB132"/>
      <c r="AC132" s="13"/>
      <c r="AD132"/>
      <c r="AE132"/>
      <c r="AF132"/>
      <c r="AG132" s="13"/>
      <c r="AH132"/>
      <c r="AI132"/>
      <c r="AJ132"/>
      <c r="AK132" s="13"/>
      <c r="AL132"/>
      <c r="AM132"/>
      <c r="AN132"/>
      <c r="AO132" s="13"/>
      <c r="AP132"/>
      <c r="AQ132"/>
      <c r="AR132"/>
      <c r="AS132"/>
      <c r="AT132" s="13"/>
    </row>
    <row r="133" spans="2:46" s="5" customFormat="1" ht="12.7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/>
      <c r="O133"/>
      <c r="P133"/>
      <c r="Q133" s="13"/>
      <c r="R133"/>
      <c r="S133"/>
      <c r="T133"/>
      <c r="U133" s="13"/>
      <c r="V133"/>
      <c r="W133"/>
      <c r="X133"/>
      <c r="Y133" s="13"/>
      <c r="Z133"/>
      <c r="AA133"/>
      <c r="AB133"/>
      <c r="AC133" s="13"/>
      <c r="AD133"/>
      <c r="AE133"/>
      <c r="AF133"/>
      <c r="AG133" s="13"/>
      <c r="AH133"/>
      <c r="AI133"/>
      <c r="AJ133"/>
      <c r="AK133" s="13"/>
      <c r="AL133"/>
      <c r="AM133"/>
      <c r="AN133"/>
      <c r="AO133" s="13"/>
      <c r="AP133"/>
      <c r="AQ133"/>
      <c r="AR133"/>
      <c r="AS133"/>
      <c r="AT133" s="13"/>
    </row>
    <row r="134" spans="1:13" ht="12.75">
      <c r="A134" s="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2.75">
      <c r="A135" s="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 ht="12.75">
      <c r="A136" s="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1:13" ht="12.75">
      <c r="A137" s="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1:13" ht="12.75">
      <c r="A138" s="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13" ht="12.75">
      <c r="A139" s="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2:13" ht="12.75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2:13" ht="12.75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2:13" ht="12.75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2:13" ht="12.7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2:13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2:13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3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2:13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2:13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2:13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2:13" ht="12.7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2:13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2:13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2:13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2:13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2:13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2:13" ht="12.7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2:13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2:13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2:13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2:13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3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2:13" ht="12.7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2:13" ht="12.7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2:13" ht="12.7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2:13" ht="12.7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2:13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2:13" ht="12.7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2:13" ht="12.75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2:13" ht="12.75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2:13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2:13" ht="12.75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2:13" ht="12.7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2:13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2:13" ht="12.7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 ht="12.7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2:13" ht="12.7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2:13" ht="12.75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2:13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2:13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2:13" ht="12.75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2:13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2:13" ht="12.75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2:13" ht="12.75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2:13" ht="12.75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3" ht="12.75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2:13" ht="12.7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2:13" ht="12.75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2:13" ht="12.75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2:13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2:13" ht="12.75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2:13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2:13" ht="12.7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2:13" ht="12.75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2:13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2:13" ht="12.75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2:13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2:13" ht="12.75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2:13" ht="12.75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2:13" ht="12.75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2:13" ht="12.75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2:13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2:13" ht="12.75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2:13" ht="12.75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2:13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2:13" ht="12.75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2:13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2:13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2:13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2:13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2:13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2:13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2:13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2:13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2:13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2:13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2:13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2:13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2:13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2:13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2:13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2:13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2:13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2:13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2:13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3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2:13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2:13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2:13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2:13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2:13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2:13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2:13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2:13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2:13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2:13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2:13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2:13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2:13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2:13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2:13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2:13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2:13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2:13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2:13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2:13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2:13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2:13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2:13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2:13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2:13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2:13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2:13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2:13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2:13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2:13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2:13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2:13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2:13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2:13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2:13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2:13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2:13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2:13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2:13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2:13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2:13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2:13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2:13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2:13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2:13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2:13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2:13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2:13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2:13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2:13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2:13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2:13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2:13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2:13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2:13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2:13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2:13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2:13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2:13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2:13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2:13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2:13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2:13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2:13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2:13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2:13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2:13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2:13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2:13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2:13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2:13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2:13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</row>
    <row r="304" spans="2:13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</row>
    <row r="305" spans="2:13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</row>
    <row r="306" spans="2:13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</row>
    <row r="307" spans="2:13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</row>
    <row r="308" spans="2:13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</row>
    <row r="309" spans="2:13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</row>
    <row r="310" spans="2:13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</row>
    <row r="311" spans="2:13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</row>
    <row r="312" spans="2:13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</row>
  </sheetData>
  <sheetProtection/>
  <mergeCells count="11">
    <mergeCell ref="A99:G99"/>
    <mergeCell ref="A1:X1"/>
    <mergeCell ref="A2:X2"/>
    <mergeCell ref="AQ2:AT2"/>
    <mergeCell ref="J3:M3"/>
    <mergeCell ref="J4:M4"/>
    <mergeCell ref="A5:A6"/>
    <mergeCell ref="B5:E5"/>
    <mergeCell ref="F5:I5"/>
    <mergeCell ref="J5:M5"/>
    <mergeCell ref="N5:AT5"/>
  </mergeCells>
  <printOptions/>
  <pageMargins left="0" right="0" top="1.0236220472440944" bottom="0" header="0" footer="0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2013-05-15T09:51:48Z</cp:lastPrinted>
  <dcterms:created xsi:type="dcterms:W3CDTF">2013-04-03T04:53:01Z</dcterms:created>
  <dcterms:modified xsi:type="dcterms:W3CDTF">2016-06-27T04:56:10Z</dcterms:modified>
  <cp:category/>
  <cp:version/>
  <cp:contentType/>
  <cp:contentStatus/>
</cp:coreProperties>
</file>