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299" windowWidth="14267" windowHeight="8330" activeTab="0"/>
  </bookViews>
  <sheets>
    <sheet name="на 01.04.2012" sheetId="1" r:id="rId1"/>
  </sheets>
  <definedNames>
    <definedName name="_xlnm.Print_Titles" localSheetId="0">'на 01.04.2012'!$5:$6</definedName>
    <definedName name="_xlnm.Print_Area" localSheetId="0">'на 01.04.2012'!$A$1:$M$94</definedName>
  </definedNames>
  <calcPr fullCalcOnLoad="1"/>
</workbook>
</file>

<file path=xl/sharedStrings.xml><?xml version="1.0" encoding="utf-8"?>
<sst xmlns="http://schemas.openxmlformats.org/spreadsheetml/2006/main" count="135" uniqueCount="99">
  <si>
    <t>на 01.01.2009</t>
  </si>
  <si>
    <t>(тыс.руб)</t>
  </si>
  <si>
    <t>% исполнения</t>
  </si>
  <si>
    <t>Бюджет муниципального района</t>
  </si>
  <si>
    <t>Свод бюджетов поселений</t>
  </si>
  <si>
    <t>бюджеты поселений</t>
  </si>
  <si>
    <t>по состоянию на 01.01.2009</t>
  </si>
  <si>
    <t>исполнено на 01.01.2009</t>
  </si>
  <si>
    <t>план</t>
  </si>
  <si>
    <t>по состоянию на 01.12.2008</t>
  </si>
  <si>
    <t>исполнено на 01.12.2008</t>
  </si>
  <si>
    <t>Налог на доходы физических 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</si>
  <si>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</si>
  <si>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</si>
  <si>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</si>
  <si>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</si>
  <si>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</si>
  <si>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</si>
  <si>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собственности, из них:</t>
  </si>
  <si>
    <t xml:space="preserve">аренда имущества </t>
  </si>
  <si>
    <t>плата за найм жилья</t>
  </si>
  <si>
    <t>доходы от перечисления части прибыли МУП</t>
  </si>
  <si>
    <t>Плата за негативное воздействие на окружающую среду</t>
  </si>
  <si>
    <t>Продажа земельных участков</t>
  </si>
  <si>
    <t>Штрафы, санкции, возмещение ущерба</t>
  </si>
  <si>
    <t xml:space="preserve">Прочие неналоговые доходы </t>
  </si>
  <si>
    <t>Возврат остатков субсидий и субвенций прошлых лет</t>
  </si>
  <si>
    <t>Доходы (налоговые и неналоговые)</t>
  </si>
  <si>
    <t>Безвозмездные поступления</t>
  </si>
  <si>
    <t>Безвозмездные поступления от других бюджетов бюджетной системы Российской Федерации, из них:</t>
  </si>
  <si>
    <t>Всего доходов</t>
  </si>
  <si>
    <t>Резервный фонд</t>
  </si>
  <si>
    <t>Другие общегосударственные вопросы</t>
  </si>
  <si>
    <t>Национальная оборона</t>
  </si>
  <si>
    <t>Судебная система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</si>
  <si>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</si>
  <si>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</si>
  <si>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</si>
  <si>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</si>
  <si>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</si>
  <si>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</si>
  <si>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</si>
  <si>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</si>
  <si>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</si>
  <si>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</si>
  <si>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</si>
  <si>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</si>
  <si>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Квалификационная подготовка,переподготовка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</si>
  <si>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</si>
  <si>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</si>
  <si>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</si>
  <si>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</si>
  <si>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</si>
  <si>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</si>
  <si>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здвавоохранения,физической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</si>
  <si>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</si>
  <si>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</si>
  <si>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</si>
  <si>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Всего расходов</t>
  </si>
  <si>
    <t>Дефицит</t>
  </si>
  <si>
    <t>Общегосударственные вопросы</t>
  </si>
  <si>
    <t>Невыясненные  поступления</t>
  </si>
  <si>
    <t>ДОХОДЫ</t>
  </si>
  <si>
    <t>(единица измерения в тыс. рублей)</t>
  </si>
  <si>
    <t>Физическая культура и спорт</t>
  </si>
  <si>
    <t xml:space="preserve">Информация об исполнении Консолидированного бюджета МО "Кожевниковский район" </t>
  </si>
  <si>
    <t xml:space="preserve">Библиотеки </t>
  </si>
  <si>
    <t>РАСХОДЫ</t>
  </si>
  <si>
    <t>Обеспечение проведения выборов и референдумов</t>
  </si>
  <si>
    <t>средства,передаваемые бюджетам муниципальных районов из бюджетов поселений на осуществление части полномочий по ВМЗ в соответствии с заключенными соглашениями</t>
  </si>
  <si>
    <t>налоговые доходы</t>
  </si>
  <si>
    <t>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</si>
  <si>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</si>
  <si>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</si>
  <si>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</si>
  <si>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Обеспечение деятельности финансовых,налоговых и таможных органов и органов финансового (финансово-бюджетного) надзора</t>
  </si>
  <si>
    <t>Культура, кинематография</t>
  </si>
  <si>
    <t>Здравоохранение</t>
  </si>
  <si>
    <t>Физическая культура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</si>
  <si>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</si>
  <si>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</si>
  <si>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</si>
  <si>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</si>
  <si>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</si>
  <si>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</si>
  <si>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Начальник финансового отдела                                                                           Т.Е.Чеботова</t>
  </si>
  <si>
    <t>арендная плата за земельные участки</t>
  </si>
  <si>
    <t>Доходы реализации имущества</t>
  </si>
  <si>
    <t>Консолидированный бюджет</t>
  </si>
  <si>
    <t xml:space="preserve"> по состоянию на 01.04.2012 года</t>
  </si>
  <si>
    <t>на 2012 год</t>
  </si>
  <si>
    <t>по состоянию на 01 .04.2012</t>
  </si>
  <si>
    <t>исполнено на 01.04.2012</t>
  </si>
  <si>
    <t>Доходы (налоговые и неналоговые без учета доп.норматива по НДФЛ)</t>
  </si>
  <si>
    <t>Доходы от оказания платных услуг и компенсации затрат</t>
  </si>
  <si>
    <t>в том числе по доп. нормативу (42,96%)</t>
  </si>
  <si>
    <t>Прочие безвозмездные поступления в бюджеты муниципальных районов</t>
  </si>
  <si>
    <t>Мобилизационная подготовка экономики</t>
  </si>
  <si>
    <t>% исполнения за  I квартал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</si>
</sst>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#,##0.000"/>
    <numFmt numFmtId="178" formatCode="#,##0.0"/>
    <numFmt numFmtId="179" formatCode="000000"/>
    <numFmt numFmtId="180" formatCode="0.00;[Red]0.00"/>
    <numFmt numFmtId="181" formatCode="00000\-0000"/>
    <numFmt numFmtId="182" formatCode="0.00_ ;[Red]\-0.00\ "/>
  </numFmts>
  <fonts count="59">
    <font>
      <sz val="10"/>
      <name val="Arial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2"/>
      <name val="Arial"/>
      <family val="2"/>
    </font>
    <font>
      <i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b/>
      <sz val="16"/>
      <name val="Times New Roman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33" borderId="0" xfId="0" applyFill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1" fontId="13" fillId="34" borderId="10" xfId="55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3" fillId="0" borderId="10" xfId="55" applyNumberFormat="1" applyFont="1" applyFill="1" applyBorder="1" applyAlignment="1">
      <alignment horizontal="center" vertical="center"/>
    </xf>
    <xf numFmtId="1" fontId="13" fillId="0" borderId="10" xfId="55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3" fillId="35" borderId="10" xfId="55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37" borderId="10" xfId="0" applyNumberFormat="1" applyFont="1" applyFill="1" applyBorder="1" applyAlignment="1">
      <alignment horizontal="center" vertical="center" wrapText="1"/>
    </xf>
    <xf numFmtId="1" fontId="15" fillId="37" borderId="11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177" fontId="12" fillId="0" borderId="10" xfId="55" applyNumberFormat="1" applyFont="1" applyFill="1" applyBorder="1" applyAlignment="1">
      <alignment horizontal="center" vertical="center"/>
    </xf>
    <xf numFmtId="177" fontId="8" fillId="38" borderId="10" xfId="58" applyNumberFormat="1" applyFont="1" applyFill="1" applyBorder="1" applyAlignment="1">
      <alignment horizontal="center" vertical="center" wrapText="1"/>
    </xf>
    <xf numFmtId="177" fontId="8" fillId="38" borderId="10" xfId="58" applyNumberFormat="1" applyFont="1" applyFill="1" applyBorder="1" applyAlignment="1">
      <alignment horizontal="center" vertical="center"/>
    </xf>
    <xf numFmtId="177" fontId="12" fillId="38" borderId="10" xfId="58" applyNumberFormat="1" applyFont="1" applyFill="1" applyBorder="1" applyAlignment="1">
      <alignment horizontal="center" vertical="center" wrapText="1"/>
    </xf>
    <xf numFmtId="177" fontId="12" fillId="38" borderId="10" xfId="58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78" fontId="8" fillId="0" borderId="10" xfId="55" applyNumberFormat="1" applyFont="1" applyFill="1" applyBorder="1" applyAlignment="1">
      <alignment horizontal="center" vertical="center"/>
    </xf>
    <xf numFmtId="177" fontId="12" fillId="0" borderId="10" xfId="58" applyNumberFormat="1" applyFont="1" applyFill="1" applyBorder="1" applyAlignment="1">
      <alignment horizontal="center" vertical="center"/>
    </xf>
    <xf numFmtId="177" fontId="8" fillId="0" borderId="10" xfId="58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2" fillId="37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171" fontId="8" fillId="38" borderId="10" xfId="58" applyNumberFormat="1" applyFont="1" applyFill="1" applyBorder="1" applyAlignment="1">
      <alignment horizontal="center" vertical="center"/>
    </xf>
    <xf numFmtId="177" fontId="8" fillId="0" borderId="10" xfId="55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8" fillId="0" borderId="10" xfId="58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177" fontId="21" fillId="0" borderId="10" xfId="58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77" fontId="8" fillId="3" borderId="10" xfId="0" applyNumberFormat="1" applyFont="1" applyFill="1" applyBorder="1" applyAlignment="1">
      <alignment horizontal="center" vertical="center" wrapText="1"/>
    </xf>
    <xf numFmtId="177" fontId="8" fillId="3" borderId="10" xfId="55" applyNumberFormat="1" applyFont="1" applyFill="1" applyBorder="1" applyAlignment="1">
      <alignment horizontal="center" vertical="center"/>
    </xf>
    <xf numFmtId="178" fontId="8" fillId="3" borderId="10" xfId="0" applyNumberFormat="1" applyFont="1" applyFill="1" applyBorder="1" applyAlignment="1">
      <alignment horizontal="center" vertical="center" wrapText="1"/>
    </xf>
    <xf numFmtId="177" fontId="12" fillId="3" borderId="10" xfId="0" applyNumberFormat="1" applyFont="1" applyFill="1" applyBorder="1" applyAlignment="1">
      <alignment horizontal="center" vertical="center" wrapText="1"/>
    </xf>
    <xf numFmtId="178" fontId="12" fillId="3" borderId="10" xfId="0" applyNumberFormat="1" applyFont="1" applyFill="1" applyBorder="1" applyAlignment="1">
      <alignment horizontal="center" vertical="center" wrapText="1"/>
    </xf>
    <xf numFmtId="178" fontId="12" fillId="3" borderId="10" xfId="55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left" vertical="center" wrapText="1"/>
    </xf>
    <xf numFmtId="1" fontId="10" fillId="4" borderId="10" xfId="0" applyNumberFormat="1" applyFont="1" applyFill="1" applyBorder="1" applyAlignment="1">
      <alignment horizontal="left" vertical="center" wrapText="1"/>
    </xf>
    <xf numFmtId="1" fontId="12" fillId="4" borderId="10" xfId="0" applyNumberFormat="1" applyFont="1" applyFill="1" applyBorder="1" applyAlignment="1">
      <alignment horizontal="left" vertical="center" wrapText="1"/>
    </xf>
    <xf numFmtId="1" fontId="20" fillId="13" borderId="10" xfId="0" applyNumberFormat="1" applyFont="1" applyFill="1" applyBorder="1" applyAlignment="1">
      <alignment horizontal="left" vertical="center"/>
    </xf>
    <xf numFmtId="177" fontId="12" fillId="13" borderId="10" xfId="55" applyNumberFormat="1" applyFont="1" applyFill="1" applyBorder="1" applyAlignment="1">
      <alignment horizontal="center" vertical="center"/>
    </xf>
    <xf numFmtId="178" fontId="12" fillId="13" borderId="10" xfId="0" applyNumberFormat="1" applyFont="1" applyFill="1" applyBorder="1" applyAlignment="1">
      <alignment horizontal="center" vertical="center" wrapText="1"/>
    </xf>
    <xf numFmtId="178" fontId="12" fillId="13" borderId="10" xfId="55" applyNumberFormat="1" applyFont="1" applyFill="1" applyBorder="1" applyAlignment="1">
      <alignment horizontal="center" vertical="center"/>
    </xf>
    <xf numFmtId="1" fontId="11" fillId="13" borderId="10" xfId="0" applyNumberFormat="1" applyFont="1" applyFill="1" applyBorder="1" applyAlignment="1">
      <alignment horizontal="left" vertical="center" wrapText="1"/>
    </xf>
    <xf numFmtId="178" fontId="8" fillId="13" borderId="10" xfId="55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7" fontId="12" fillId="13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07"/>
  <sheetViews>
    <sheetView tabSelected="1" zoomScale="80" zoomScaleNormal="80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9.00390625" defaultRowHeight="12.75"/>
  <cols>
    <col min="1" max="1" width="42.625" style="0" customWidth="1"/>
    <col min="2" max="2" width="16.25390625" style="0" customWidth="1"/>
    <col min="3" max="5" width="16.00390625" style="0" customWidth="1"/>
    <col min="6" max="12" width="14.00390625" style="0" customWidth="1"/>
    <col min="13" max="13" width="15.625" style="0" customWidth="1"/>
    <col min="14" max="14" width="7.375" style="0" hidden="1" customWidth="1"/>
    <col min="15" max="15" width="8.00390625" style="0" hidden="1" customWidth="1"/>
    <col min="16" max="16" width="7.25390625" style="0" hidden="1" customWidth="1"/>
    <col min="17" max="17" width="5.125" style="13" hidden="1" customWidth="1"/>
    <col min="18" max="18" width="8.375" style="0" hidden="1" customWidth="1"/>
    <col min="19" max="19" width="8.75390625" style="0" hidden="1" customWidth="1"/>
    <col min="20" max="20" width="8.375" style="0" hidden="1" customWidth="1"/>
    <col min="21" max="21" width="6.25390625" style="13" hidden="1" customWidth="1"/>
    <col min="22" max="22" width="7.25390625" style="0" hidden="1" customWidth="1"/>
    <col min="23" max="23" width="7.75390625" style="0" hidden="1" customWidth="1"/>
    <col min="24" max="24" width="7.625" style="0" hidden="1" customWidth="1"/>
    <col min="25" max="25" width="5.25390625" style="13" hidden="1" customWidth="1"/>
    <col min="26" max="26" width="6.75390625" style="0" hidden="1" customWidth="1"/>
    <col min="27" max="27" width="8.625" style="0" hidden="1" customWidth="1"/>
    <col min="28" max="28" width="7.125" style="0" hidden="1" customWidth="1"/>
    <col min="29" max="29" width="5.375" style="13" hidden="1" customWidth="1"/>
    <col min="30" max="30" width="6.75390625" style="0" hidden="1" customWidth="1"/>
    <col min="31" max="31" width="7.00390625" style="0" hidden="1" customWidth="1"/>
    <col min="32" max="32" width="9.625" style="0" hidden="1" customWidth="1"/>
    <col min="33" max="33" width="5.25390625" style="13" hidden="1" customWidth="1"/>
    <col min="34" max="34" width="6.625" style="0" hidden="1" customWidth="1"/>
    <col min="35" max="35" width="8.125" style="0" hidden="1" customWidth="1"/>
    <col min="36" max="36" width="7.875" style="0" hidden="1" customWidth="1"/>
    <col min="37" max="37" width="5.75390625" style="13" hidden="1" customWidth="1"/>
    <col min="38" max="38" width="7.875" style="0" hidden="1" customWidth="1"/>
    <col min="39" max="39" width="7.125" style="0" hidden="1" customWidth="1"/>
    <col min="40" max="40" width="7.25390625" style="0" hidden="1" customWidth="1"/>
    <col min="41" max="41" width="5.00390625" style="13" hidden="1" customWidth="1"/>
    <col min="42" max="42" width="7.875" style="0" hidden="1" customWidth="1"/>
    <col min="43" max="43" width="6.375" style="0" hidden="1" customWidth="1"/>
    <col min="44" max="44" width="8.00390625" style="0" hidden="1" customWidth="1"/>
    <col min="45" max="45" width="0" style="0" hidden="1" customWidth="1"/>
    <col min="46" max="46" width="6.875" style="13" hidden="1" customWidth="1"/>
    <col min="47" max="163" width="9.125" style="5" customWidth="1"/>
  </cols>
  <sheetData>
    <row r="1" spans="1:46" ht="20.25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"/>
      <c r="Z1" s="2"/>
      <c r="AA1" s="2"/>
      <c r="AB1" s="2"/>
      <c r="AC1" s="1"/>
      <c r="AD1" s="2"/>
      <c r="AE1" s="2"/>
      <c r="AF1" s="2"/>
      <c r="AG1" s="1"/>
      <c r="AH1" s="3"/>
      <c r="AI1" s="3"/>
      <c r="AJ1" s="3"/>
      <c r="AK1" s="4"/>
      <c r="AL1" s="3"/>
      <c r="AM1" s="3"/>
      <c r="AN1" s="3"/>
      <c r="AO1" s="4"/>
      <c r="AP1" s="3"/>
      <c r="AQ1" s="3"/>
      <c r="AR1" s="3"/>
      <c r="AS1" s="4"/>
      <c r="AT1" s="4"/>
    </row>
    <row r="2" spans="1:46" ht="20.25">
      <c r="A2" s="116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6"/>
      <c r="Z2" s="2"/>
      <c r="AA2" s="2"/>
      <c r="AB2" s="2"/>
      <c r="AC2" s="6"/>
      <c r="AD2" s="2"/>
      <c r="AE2" s="2"/>
      <c r="AF2" s="2"/>
      <c r="AG2" s="6"/>
      <c r="AH2" s="3"/>
      <c r="AI2" s="3"/>
      <c r="AJ2" s="3"/>
      <c r="AK2" s="7"/>
      <c r="AL2" s="3"/>
      <c r="AM2" s="3"/>
      <c r="AN2" s="3"/>
      <c r="AO2" s="7"/>
      <c r="AP2" s="3"/>
      <c r="AQ2" s="115" t="s">
        <v>0</v>
      </c>
      <c r="AR2" s="115"/>
      <c r="AS2" s="115"/>
      <c r="AT2" s="115"/>
    </row>
    <row r="3" spans="1:46" ht="15">
      <c r="A3" s="8"/>
      <c r="B3" s="9"/>
      <c r="C3" s="10"/>
      <c r="D3" s="10"/>
      <c r="E3" s="10"/>
      <c r="F3" s="11"/>
      <c r="G3" s="11"/>
      <c r="H3" s="10"/>
      <c r="I3" s="10"/>
      <c r="J3" s="119"/>
      <c r="K3" s="119"/>
      <c r="L3" s="119"/>
      <c r="M3" s="119"/>
      <c r="N3" s="12"/>
      <c r="O3" s="12"/>
      <c r="P3" s="12"/>
      <c r="Q3" s="12"/>
      <c r="R3" s="12"/>
      <c r="S3" s="12"/>
      <c r="T3" s="12"/>
      <c r="U3" s="12"/>
      <c r="V3" s="12"/>
      <c r="W3" s="12"/>
      <c r="X3" s="5"/>
      <c r="Y3" s="12"/>
      <c r="Z3" s="2"/>
      <c r="AA3" s="2"/>
      <c r="AB3" s="2"/>
      <c r="AC3" s="12"/>
      <c r="AD3" s="2"/>
      <c r="AE3" s="2"/>
      <c r="AF3" s="2"/>
      <c r="AH3" s="2"/>
      <c r="AI3" s="2"/>
      <c r="AJ3" s="2"/>
      <c r="AK3" s="12"/>
      <c r="AL3" s="2"/>
      <c r="AM3" s="2"/>
      <c r="AN3" s="2"/>
      <c r="AO3" s="12"/>
      <c r="AP3" s="2"/>
      <c r="AQ3" s="14" t="s">
        <v>1</v>
      </c>
      <c r="AR3" s="2"/>
      <c r="AS3" s="12"/>
      <c r="AT3" s="12"/>
    </row>
    <row r="4" spans="1:46" ht="15">
      <c r="A4" s="8"/>
      <c r="B4" s="9">
        <f>F33+J33</f>
        <v>463128.272</v>
      </c>
      <c r="C4" s="10"/>
      <c r="D4" s="10"/>
      <c r="E4" s="10"/>
      <c r="F4" s="11"/>
      <c r="G4" s="11"/>
      <c r="H4" s="10"/>
      <c r="I4" s="10"/>
      <c r="J4" s="119" t="s">
        <v>63</v>
      </c>
      <c r="K4" s="119"/>
      <c r="L4" s="119"/>
      <c r="M4" s="119"/>
      <c r="N4" s="12"/>
      <c r="O4" s="12"/>
      <c r="P4" s="12"/>
      <c r="Q4" s="12"/>
      <c r="R4" s="12"/>
      <c r="S4" s="12"/>
      <c r="T4" s="12"/>
      <c r="U4" s="12"/>
      <c r="V4" s="12"/>
      <c r="W4" s="12"/>
      <c r="X4" s="5"/>
      <c r="Y4" s="12"/>
      <c r="Z4" s="2"/>
      <c r="AA4" s="2"/>
      <c r="AB4" s="2"/>
      <c r="AC4" s="12"/>
      <c r="AD4" s="2"/>
      <c r="AE4" s="2"/>
      <c r="AF4" s="2"/>
      <c r="AH4" s="2"/>
      <c r="AI4" s="2"/>
      <c r="AJ4" s="2"/>
      <c r="AK4" s="12"/>
      <c r="AL4" s="2"/>
      <c r="AM4" s="2"/>
      <c r="AN4" s="2"/>
      <c r="AO4" s="12"/>
      <c r="AP4" s="2"/>
      <c r="AQ4" s="14" t="s">
        <v>1</v>
      </c>
      <c r="AR4" s="2"/>
      <c r="AS4" s="12"/>
      <c r="AT4" s="12"/>
    </row>
    <row r="5" spans="1:163" s="46" customFormat="1" ht="42.75" customHeight="1">
      <c r="A5" s="120"/>
      <c r="B5" s="112" t="s">
        <v>88</v>
      </c>
      <c r="C5" s="113"/>
      <c r="D5" s="113"/>
      <c r="E5" s="114"/>
      <c r="F5" s="112" t="s">
        <v>3</v>
      </c>
      <c r="G5" s="113"/>
      <c r="H5" s="113"/>
      <c r="I5" s="114"/>
      <c r="J5" s="112" t="s">
        <v>4</v>
      </c>
      <c r="K5" s="113"/>
      <c r="L5" s="113"/>
      <c r="M5" s="114"/>
      <c r="N5" s="109" t="s">
        <v>5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1"/>
      <c r="AU5" s="44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</row>
    <row r="6" spans="1:163" s="46" customFormat="1" ht="47.25" customHeight="1">
      <c r="A6" s="121"/>
      <c r="B6" s="71" t="s">
        <v>90</v>
      </c>
      <c r="C6" s="71" t="s">
        <v>91</v>
      </c>
      <c r="D6" s="71" t="s">
        <v>92</v>
      </c>
      <c r="E6" s="71" t="s">
        <v>98</v>
      </c>
      <c r="F6" s="71" t="s">
        <v>90</v>
      </c>
      <c r="G6" s="71" t="s">
        <v>91</v>
      </c>
      <c r="H6" s="71" t="s">
        <v>92</v>
      </c>
      <c r="I6" s="71" t="s">
        <v>98</v>
      </c>
      <c r="J6" s="71" t="s">
        <v>90</v>
      </c>
      <c r="K6" s="71" t="s">
        <v>91</v>
      </c>
      <c r="L6" s="71" t="s">
        <v>92</v>
      </c>
      <c r="M6" s="71" t="s">
        <v>98</v>
      </c>
      <c r="N6" s="72" t="s">
        <v>8</v>
      </c>
      <c r="O6" s="72" t="s">
        <v>6</v>
      </c>
      <c r="P6" s="70" t="s">
        <v>7</v>
      </c>
      <c r="Q6" s="72" t="s">
        <v>2</v>
      </c>
      <c r="R6" s="72" t="s">
        <v>8</v>
      </c>
      <c r="S6" s="72" t="s">
        <v>6</v>
      </c>
      <c r="T6" s="70" t="s">
        <v>7</v>
      </c>
      <c r="U6" s="72" t="s">
        <v>2</v>
      </c>
      <c r="V6" s="72" t="s">
        <v>8</v>
      </c>
      <c r="W6" s="72" t="s">
        <v>6</v>
      </c>
      <c r="X6" s="70" t="s">
        <v>7</v>
      </c>
      <c r="Y6" s="72" t="s">
        <v>2</v>
      </c>
      <c r="Z6" s="72" t="s">
        <v>8</v>
      </c>
      <c r="AA6" s="72" t="s">
        <v>6</v>
      </c>
      <c r="AB6" s="70" t="s">
        <v>7</v>
      </c>
      <c r="AC6" s="72" t="s">
        <v>2</v>
      </c>
      <c r="AD6" s="72" t="s">
        <v>8</v>
      </c>
      <c r="AE6" s="72" t="s">
        <v>6</v>
      </c>
      <c r="AF6" s="70" t="s">
        <v>7</v>
      </c>
      <c r="AG6" s="72" t="s">
        <v>2</v>
      </c>
      <c r="AH6" s="72" t="s">
        <v>8</v>
      </c>
      <c r="AI6" s="72" t="s">
        <v>6</v>
      </c>
      <c r="AJ6" s="70" t="s">
        <v>7</v>
      </c>
      <c r="AK6" s="72" t="s">
        <v>2</v>
      </c>
      <c r="AL6" s="72" t="s">
        <v>8</v>
      </c>
      <c r="AM6" s="72" t="s">
        <v>6</v>
      </c>
      <c r="AN6" s="70" t="s">
        <v>7</v>
      </c>
      <c r="AO6" s="72" t="s">
        <v>2</v>
      </c>
      <c r="AP6" s="72" t="s">
        <v>8</v>
      </c>
      <c r="AQ6" s="72" t="s">
        <v>9</v>
      </c>
      <c r="AR6" s="70" t="s">
        <v>10</v>
      </c>
      <c r="AS6" s="72" t="s">
        <v>2</v>
      </c>
      <c r="AT6" s="72" t="s">
        <v>2</v>
      </c>
      <c r="AU6" s="44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</row>
    <row r="7" spans="1:163" s="16" customFormat="1" ht="27" customHeight="1">
      <c r="A7" s="73" t="s">
        <v>62</v>
      </c>
      <c r="B7" s="42"/>
      <c r="C7" s="42"/>
      <c r="D7" s="43"/>
      <c r="E7" s="43"/>
      <c r="F7" s="42"/>
      <c r="G7" s="42"/>
      <c r="H7" s="42"/>
      <c r="I7" s="43"/>
      <c r="J7" s="42"/>
      <c r="K7" s="42"/>
      <c r="L7" s="42"/>
      <c r="M7" s="42"/>
      <c r="N7" s="41"/>
      <c r="O7" s="41"/>
      <c r="P7" s="40"/>
      <c r="Q7" s="41"/>
      <c r="R7" s="41"/>
      <c r="S7" s="41"/>
      <c r="T7" s="40"/>
      <c r="U7" s="41"/>
      <c r="V7" s="41"/>
      <c r="W7" s="41"/>
      <c r="X7" s="40"/>
      <c r="Y7" s="41"/>
      <c r="Z7" s="41"/>
      <c r="AA7" s="41"/>
      <c r="AB7" s="40"/>
      <c r="AC7" s="41"/>
      <c r="AD7" s="41"/>
      <c r="AE7" s="41"/>
      <c r="AF7" s="40"/>
      <c r="AG7" s="41"/>
      <c r="AH7" s="41"/>
      <c r="AI7" s="41"/>
      <c r="AJ7" s="40"/>
      <c r="AK7" s="41"/>
      <c r="AL7" s="41"/>
      <c r="AM7" s="41"/>
      <c r="AN7" s="40"/>
      <c r="AO7" s="41"/>
      <c r="AP7" s="41"/>
      <c r="AQ7" s="41"/>
      <c r="AR7" s="40"/>
      <c r="AS7" s="41"/>
      <c r="AT7" s="41"/>
      <c r="AU7" s="1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1:47" s="5" customFormat="1" ht="32.25" customHeight="1">
      <c r="A8" s="88" t="s">
        <v>70</v>
      </c>
      <c r="B8" s="89">
        <f>B9+B11+B12+B13+B14+B15+B16</f>
        <v>85086.8</v>
      </c>
      <c r="C8" s="89">
        <f>C9+C11+C12+C13+C14+C15+C16</f>
        <v>20997.348</v>
      </c>
      <c r="D8" s="90">
        <f>H8+L8</f>
        <v>21455.46302</v>
      </c>
      <c r="E8" s="91">
        <f>D8/C8*100</f>
        <v>102.18177562233095</v>
      </c>
      <c r="F8" s="92">
        <f>F9+F11+F12+F13+F14+F15+F16</f>
        <v>67537.4</v>
      </c>
      <c r="G8" s="92">
        <f>G9+G11+G12+G13+G14+G15+G16</f>
        <v>18040.648</v>
      </c>
      <c r="H8" s="92">
        <f>H9+H11+H12+H13+H14+H15+H16</f>
        <v>18162.7667</v>
      </c>
      <c r="I8" s="93">
        <f>H8/G8*100</f>
        <v>100.67690861215183</v>
      </c>
      <c r="J8" s="92">
        <f>J9+J11+J12+J13+J14+J15+J16</f>
        <v>17549.4</v>
      </c>
      <c r="K8" s="92">
        <f>K9+K11+K12+K13+K14+K15+K16</f>
        <v>2956.7</v>
      </c>
      <c r="L8" s="92">
        <f>L9+L11+L12+L13+L14+L15+L16</f>
        <v>3292.69632</v>
      </c>
      <c r="M8" s="94">
        <f>L8/J8*100</f>
        <v>18.76244384423399</v>
      </c>
      <c r="N8" s="41"/>
      <c r="O8" s="41"/>
      <c r="P8" s="40"/>
      <c r="Q8" s="41"/>
      <c r="R8" s="41"/>
      <c r="S8" s="41"/>
      <c r="T8" s="40"/>
      <c r="U8" s="41"/>
      <c r="V8" s="41"/>
      <c r="W8" s="41"/>
      <c r="X8" s="40"/>
      <c r="Y8" s="41"/>
      <c r="Z8" s="41"/>
      <c r="AA8" s="41"/>
      <c r="AB8" s="40"/>
      <c r="AC8" s="41"/>
      <c r="AD8" s="41"/>
      <c r="AE8" s="41"/>
      <c r="AF8" s="40"/>
      <c r="AG8" s="41"/>
      <c r="AH8" s="41"/>
      <c r="AI8" s="41"/>
      <c r="AJ8" s="40"/>
      <c r="AK8" s="41"/>
      <c r="AL8" s="41"/>
      <c r="AM8" s="41"/>
      <c r="AN8" s="40"/>
      <c r="AO8" s="41"/>
      <c r="AP8" s="41"/>
      <c r="AQ8" s="41"/>
      <c r="AR8" s="40"/>
      <c r="AS8" s="41"/>
      <c r="AT8" s="41"/>
      <c r="AU8" s="15"/>
    </row>
    <row r="9" spans="1:47" ht="23.25" customHeight="1">
      <c r="A9" s="95" t="s">
        <v>11</v>
      </c>
      <c r="B9" s="77">
        <f aca="true" t="shared" si="0" ref="B9:C16">F9+J9</f>
        <v>69918</v>
      </c>
      <c r="C9" s="77">
        <f t="shared" si="0"/>
        <v>18918.398</v>
      </c>
      <c r="D9" s="77">
        <f>H9+L9</f>
        <v>19469.265</v>
      </c>
      <c r="E9" s="86">
        <f aca="true" t="shared" si="1" ref="E9:E74">D9/C9*100</f>
        <v>102.91180574591992</v>
      </c>
      <c r="F9" s="78">
        <v>60335</v>
      </c>
      <c r="G9" s="78">
        <v>16503.148</v>
      </c>
      <c r="H9" s="78">
        <v>16804.337</v>
      </c>
      <c r="I9" s="86">
        <f aca="true" t="shared" si="2" ref="I9:I74">H9/G9*100</f>
        <v>101.82503968333798</v>
      </c>
      <c r="J9" s="77">
        <v>9583</v>
      </c>
      <c r="K9" s="77">
        <v>2415.25</v>
      </c>
      <c r="L9" s="77">
        <v>2664.928</v>
      </c>
      <c r="M9" s="67">
        <f>L9/K9*100</f>
        <v>110.33756339923404</v>
      </c>
      <c r="N9" s="18">
        <v>690.4</v>
      </c>
      <c r="O9" s="18">
        <v>690.4</v>
      </c>
      <c r="P9" s="18">
        <v>607.379</v>
      </c>
      <c r="Q9" s="17">
        <f>P9/O9*100</f>
        <v>87.97494206257242</v>
      </c>
      <c r="R9" s="18">
        <v>4664.7</v>
      </c>
      <c r="S9" s="18">
        <v>4664.7</v>
      </c>
      <c r="T9" s="18">
        <v>4999.167</v>
      </c>
      <c r="U9" s="17">
        <f>T9/S9*100</f>
        <v>107.17017171522285</v>
      </c>
      <c r="V9" s="18">
        <v>221.2</v>
      </c>
      <c r="W9" s="18">
        <v>221.2</v>
      </c>
      <c r="X9" s="18">
        <v>233.276</v>
      </c>
      <c r="Y9" s="17">
        <f>X9/W9*100</f>
        <v>105.45931283905969</v>
      </c>
      <c r="Z9" s="18">
        <v>146</v>
      </c>
      <c r="AA9" s="18">
        <v>146</v>
      </c>
      <c r="AB9" s="18">
        <v>155.457</v>
      </c>
      <c r="AC9" s="17">
        <f>AB9/AA9*100</f>
        <v>106.47739726027396</v>
      </c>
      <c r="AD9" s="18">
        <v>792</v>
      </c>
      <c r="AE9" s="18">
        <v>792</v>
      </c>
      <c r="AF9" s="18">
        <v>809.429</v>
      </c>
      <c r="AG9" s="17">
        <f>AF9/AE9*100</f>
        <v>102.20063131313131</v>
      </c>
      <c r="AH9" s="18">
        <v>728.6</v>
      </c>
      <c r="AI9" s="18">
        <v>728.6</v>
      </c>
      <c r="AJ9" s="18">
        <v>451.924</v>
      </c>
      <c r="AK9" s="17">
        <f>AJ9/AI9*100</f>
        <v>62.026351907768316</v>
      </c>
      <c r="AL9" s="18">
        <v>339.2</v>
      </c>
      <c r="AM9" s="18">
        <v>339.2</v>
      </c>
      <c r="AN9" s="18">
        <v>364.895</v>
      </c>
      <c r="AO9" s="17">
        <f>AN9/AM9*100</f>
        <v>107.57517688679246</v>
      </c>
      <c r="AP9" s="18">
        <v>242</v>
      </c>
      <c r="AQ9" s="18">
        <v>242</v>
      </c>
      <c r="AR9" s="18">
        <v>253.217</v>
      </c>
      <c r="AS9" s="19">
        <f>AR9/AQ9*100</f>
        <v>104.63512396694215</v>
      </c>
      <c r="AT9" s="17">
        <f>AR9/AQ9*100</f>
        <v>104.63512396694215</v>
      </c>
      <c r="AU9" s="15"/>
    </row>
    <row r="10" spans="1:47" ht="20.25">
      <c r="A10" s="95" t="s">
        <v>95</v>
      </c>
      <c r="B10" s="77">
        <f t="shared" si="0"/>
        <v>41168.86277001271</v>
      </c>
      <c r="C10" s="77">
        <f t="shared" si="0"/>
        <v>11260.724874205845</v>
      </c>
      <c r="D10" s="77">
        <f aca="true" t="shared" si="3" ref="D10:D73">H10+L10</f>
        <v>11466.237571791615</v>
      </c>
      <c r="E10" s="86">
        <f t="shared" si="1"/>
        <v>101.825039683338</v>
      </c>
      <c r="F10" s="78">
        <f>F9*42.96/62.96</f>
        <v>41168.86277001271</v>
      </c>
      <c r="G10" s="78">
        <f>G9*42.96/62.96</f>
        <v>11260.724874205845</v>
      </c>
      <c r="H10" s="78">
        <f>H9*42.96/62.96</f>
        <v>11466.237571791615</v>
      </c>
      <c r="I10" s="86">
        <f t="shared" si="2"/>
        <v>101.825039683338</v>
      </c>
      <c r="J10" s="77"/>
      <c r="K10" s="77"/>
      <c r="L10" s="77"/>
      <c r="M10" s="67"/>
      <c r="N10" s="18"/>
      <c r="O10" s="18"/>
      <c r="P10" s="18"/>
      <c r="Q10" s="17"/>
      <c r="R10" s="18"/>
      <c r="S10" s="18"/>
      <c r="T10" s="18"/>
      <c r="U10" s="17"/>
      <c r="V10" s="18"/>
      <c r="W10" s="18"/>
      <c r="X10" s="18"/>
      <c r="Y10" s="17"/>
      <c r="Z10" s="18"/>
      <c r="AA10" s="18"/>
      <c r="AB10" s="18"/>
      <c r="AC10" s="17"/>
      <c r="AD10" s="18"/>
      <c r="AE10" s="18"/>
      <c r="AF10" s="18"/>
      <c r="AG10" s="17"/>
      <c r="AH10" s="18"/>
      <c r="AI10" s="18"/>
      <c r="AJ10" s="18"/>
      <c r="AK10" s="17"/>
      <c r="AL10" s="18"/>
      <c r="AM10" s="18"/>
      <c r="AN10" s="18"/>
      <c r="AO10" s="17"/>
      <c r="AP10" s="18"/>
      <c r="AQ10" s="18"/>
      <c r="AR10" s="18"/>
      <c r="AS10" s="19"/>
      <c r="AT10" s="17"/>
      <c r="AU10" s="15"/>
    </row>
    <row r="11" spans="1:47" ht="30.75">
      <c r="A11" s="95" t="s">
        <v>12</v>
      </c>
      <c r="B11" s="77">
        <f t="shared" si="0"/>
        <v>6000</v>
      </c>
      <c r="C11" s="77">
        <f t="shared" si="0"/>
        <v>1300</v>
      </c>
      <c r="D11" s="77">
        <f t="shared" si="3"/>
        <v>1304.349</v>
      </c>
      <c r="E11" s="86">
        <f t="shared" si="1"/>
        <v>100.33453846153846</v>
      </c>
      <c r="F11" s="78">
        <v>6000</v>
      </c>
      <c r="G11" s="78">
        <v>1300</v>
      </c>
      <c r="H11" s="78">
        <v>1304.349</v>
      </c>
      <c r="I11" s="86">
        <f t="shared" si="2"/>
        <v>100.33453846153846</v>
      </c>
      <c r="J11" s="77"/>
      <c r="K11" s="77"/>
      <c r="L11" s="77"/>
      <c r="M11" s="67"/>
      <c r="N11" s="18"/>
      <c r="O11" s="18"/>
      <c r="P11" s="18"/>
      <c r="Q11" s="17"/>
      <c r="R11" s="18"/>
      <c r="S11" s="18"/>
      <c r="T11" s="18"/>
      <c r="U11" s="17"/>
      <c r="V11" s="18"/>
      <c r="W11" s="18"/>
      <c r="X11" s="18"/>
      <c r="Y11" s="17"/>
      <c r="Z11" s="18"/>
      <c r="AA11" s="18"/>
      <c r="AB11" s="18"/>
      <c r="AC11" s="17"/>
      <c r="AD11" s="18"/>
      <c r="AE11" s="18"/>
      <c r="AF11" s="18"/>
      <c r="AG11" s="17"/>
      <c r="AH11" s="18"/>
      <c r="AI11" s="18"/>
      <c r="AJ11" s="18"/>
      <c r="AK11" s="17"/>
      <c r="AL11" s="18"/>
      <c r="AM11" s="18"/>
      <c r="AN11" s="18"/>
      <c r="AO11" s="17"/>
      <c r="AP11" s="18"/>
      <c r="AQ11" s="18"/>
      <c r="AR11" s="18"/>
      <c r="AS11" s="19"/>
      <c r="AT11" s="17"/>
      <c r="AU11" s="15"/>
    </row>
    <row r="12" spans="1:47" ht="20.25">
      <c r="A12" s="95" t="s">
        <v>13</v>
      </c>
      <c r="B12" s="77">
        <f t="shared" si="0"/>
        <v>46.8</v>
      </c>
      <c r="C12" s="77">
        <f t="shared" si="0"/>
        <v>2</v>
      </c>
      <c r="D12" s="77">
        <f t="shared" si="3"/>
        <v>4.5097000000000005</v>
      </c>
      <c r="E12" s="86">
        <f t="shared" si="1"/>
        <v>225.485</v>
      </c>
      <c r="F12" s="78">
        <v>23.4</v>
      </c>
      <c r="G12" s="78">
        <v>1</v>
      </c>
      <c r="H12" s="78">
        <v>2.255</v>
      </c>
      <c r="I12" s="86">
        <f t="shared" si="2"/>
        <v>225.5</v>
      </c>
      <c r="J12" s="77">
        <v>23.4</v>
      </c>
      <c r="K12" s="77">
        <v>1</v>
      </c>
      <c r="L12" s="77">
        <v>2.2547</v>
      </c>
      <c r="M12" s="67">
        <f aca="true" t="shared" si="4" ref="M12:M33">L12/K12*100</f>
        <v>225.47000000000003</v>
      </c>
      <c r="N12" s="18">
        <v>1.5</v>
      </c>
      <c r="O12" s="18">
        <v>1.5</v>
      </c>
      <c r="P12" s="18">
        <v>1.537</v>
      </c>
      <c r="Q12" s="17"/>
      <c r="R12" s="18">
        <v>1.5</v>
      </c>
      <c r="S12" s="18">
        <v>1.5</v>
      </c>
      <c r="T12" s="18">
        <v>1.54</v>
      </c>
      <c r="U12" s="17"/>
      <c r="V12" s="18"/>
      <c r="W12" s="18"/>
      <c r="X12" s="18"/>
      <c r="Y12" s="17"/>
      <c r="Z12" s="18">
        <v>9</v>
      </c>
      <c r="AA12" s="18">
        <v>9</v>
      </c>
      <c r="AB12" s="18">
        <v>9.065</v>
      </c>
      <c r="AC12" s="17"/>
      <c r="AD12" s="18"/>
      <c r="AE12" s="18"/>
      <c r="AF12" s="18"/>
      <c r="AG12" s="17"/>
      <c r="AH12" s="18"/>
      <c r="AI12" s="18"/>
      <c r="AJ12" s="18"/>
      <c r="AK12" s="17"/>
      <c r="AL12" s="18"/>
      <c r="AM12" s="18"/>
      <c r="AN12" s="18"/>
      <c r="AO12" s="17"/>
      <c r="AP12" s="18"/>
      <c r="AQ12" s="18"/>
      <c r="AR12" s="18"/>
      <c r="AS12" s="19"/>
      <c r="AT12" s="17"/>
      <c r="AU12" s="15"/>
    </row>
    <row r="13" spans="1:47" ht="20.25">
      <c r="A13" s="95" t="s">
        <v>14</v>
      </c>
      <c r="B13" s="77">
        <f t="shared" si="0"/>
        <v>1142</v>
      </c>
      <c r="C13" s="77">
        <f t="shared" si="0"/>
        <v>4.7</v>
      </c>
      <c r="D13" s="77">
        <f t="shared" si="3"/>
        <v>17.59062</v>
      </c>
      <c r="E13" s="86">
        <f t="shared" si="1"/>
        <v>374.26851063829787</v>
      </c>
      <c r="F13" s="78"/>
      <c r="G13" s="78"/>
      <c r="H13" s="78"/>
      <c r="I13" s="86"/>
      <c r="J13" s="77">
        <v>1142</v>
      </c>
      <c r="K13" s="77">
        <v>4.7</v>
      </c>
      <c r="L13" s="77">
        <v>17.59062</v>
      </c>
      <c r="M13" s="67">
        <f t="shared" si="4"/>
        <v>374.26851063829787</v>
      </c>
      <c r="N13" s="18">
        <v>42</v>
      </c>
      <c r="O13" s="18">
        <v>42</v>
      </c>
      <c r="P13" s="18">
        <v>43.392</v>
      </c>
      <c r="Q13" s="17">
        <f>P13/O13*100</f>
        <v>103.31428571428572</v>
      </c>
      <c r="R13" s="18">
        <v>500</v>
      </c>
      <c r="S13" s="18">
        <v>500</v>
      </c>
      <c r="T13" s="18">
        <v>534.481</v>
      </c>
      <c r="U13" s="17">
        <f>T13/S13*100</f>
        <v>106.8962</v>
      </c>
      <c r="V13" s="18">
        <v>27.8</v>
      </c>
      <c r="W13" s="18">
        <v>27.8</v>
      </c>
      <c r="X13" s="18">
        <v>28.183</v>
      </c>
      <c r="Y13" s="17">
        <f>X13/W13*100</f>
        <v>101.37769784172662</v>
      </c>
      <c r="Z13" s="18">
        <v>24</v>
      </c>
      <c r="AA13" s="18">
        <v>24</v>
      </c>
      <c r="AB13" s="18">
        <v>20.751</v>
      </c>
      <c r="AC13" s="17">
        <f>AB13/AA13*100</f>
        <v>86.4625</v>
      </c>
      <c r="AD13" s="18">
        <v>20</v>
      </c>
      <c r="AE13" s="18">
        <v>20</v>
      </c>
      <c r="AF13" s="18">
        <v>21.674</v>
      </c>
      <c r="AG13" s="17"/>
      <c r="AH13" s="18">
        <v>42</v>
      </c>
      <c r="AI13" s="18">
        <v>42</v>
      </c>
      <c r="AJ13" s="18">
        <v>39.473</v>
      </c>
      <c r="AK13" s="17">
        <f>AJ13/AI13*100</f>
        <v>93.98333333333333</v>
      </c>
      <c r="AL13" s="18">
        <v>27</v>
      </c>
      <c r="AM13" s="18">
        <v>27</v>
      </c>
      <c r="AN13" s="18">
        <v>29.192</v>
      </c>
      <c r="AO13" s="17"/>
      <c r="AP13" s="18">
        <v>40</v>
      </c>
      <c r="AQ13" s="18">
        <v>40</v>
      </c>
      <c r="AR13" s="18">
        <v>41.298</v>
      </c>
      <c r="AS13" s="19"/>
      <c r="AT13" s="17">
        <f>AR13/AQ13*100</f>
        <v>103.245</v>
      </c>
      <c r="AU13" s="15"/>
    </row>
    <row r="14" spans="1:48" ht="20.25">
      <c r="A14" s="95" t="s">
        <v>15</v>
      </c>
      <c r="B14" s="77">
        <f t="shared" si="0"/>
        <v>6801</v>
      </c>
      <c r="C14" s="77">
        <f t="shared" si="0"/>
        <v>535.75</v>
      </c>
      <c r="D14" s="77">
        <f t="shared" si="3"/>
        <v>607.923</v>
      </c>
      <c r="E14" s="86">
        <f t="shared" si="1"/>
        <v>113.4713952403173</v>
      </c>
      <c r="F14" s="78"/>
      <c r="G14" s="78"/>
      <c r="H14" s="78"/>
      <c r="I14" s="86"/>
      <c r="J14" s="77">
        <v>6801</v>
      </c>
      <c r="K14" s="77">
        <v>535.75</v>
      </c>
      <c r="L14" s="77">
        <v>607.923</v>
      </c>
      <c r="M14" s="67">
        <f t="shared" si="4"/>
        <v>113.4713952403173</v>
      </c>
      <c r="N14" s="18">
        <v>892</v>
      </c>
      <c r="O14" s="18">
        <v>892</v>
      </c>
      <c r="P14" s="18">
        <v>964.343</v>
      </c>
      <c r="Q14" s="17">
        <f>P14/O14*100</f>
        <v>108.11020179372197</v>
      </c>
      <c r="R14" s="18">
        <v>1250</v>
      </c>
      <c r="S14" s="18">
        <v>1250</v>
      </c>
      <c r="T14" s="18">
        <v>1349.013</v>
      </c>
      <c r="U14" s="17">
        <f>T14/S14*100</f>
        <v>107.92104</v>
      </c>
      <c r="V14" s="18">
        <v>783.227</v>
      </c>
      <c r="W14" s="18">
        <v>783.2</v>
      </c>
      <c r="X14" s="18">
        <v>891.791</v>
      </c>
      <c r="Y14" s="17">
        <f>X14/W14*100</f>
        <v>113.86504085801839</v>
      </c>
      <c r="Z14" s="18">
        <v>819.1</v>
      </c>
      <c r="AA14" s="18">
        <v>819.1</v>
      </c>
      <c r="AB14" s="18">
        <v>888.486</v>
      </c>
      <c r="AC14" s="17">
        <f>AB14/AA14*100</f>
        <v>108.47100476132341</v>
      </c>
      <c r="AD14" s="18">
        <v>347.2</v>
      </c>
      <c r="AE14" s="18">
        <v>347.2</v>
      </c>
      <c r="AF14" s="18">
        <v>474.989</v>
      </c>
      <c r="AG14" s="17">
        <f>AF14/AE14*100</f>
        <v>136.80558755760367</v>
      </c>
      <c r="AH14" s="18">
        <v>846.6</v>
      </c>
      <c r="AI14" s="18">
        <v>846.6</v>
      </c>
      <c r="AJ14" s="18">
        <v>567.307</v>
      </c>
      <c r="AK14" s="17">
        <f>AJ14/AI14*100</f>
        <v>67.01004016064257</v>
      </c>
      <c r="AL14" s="18">
        <v>206</v>
      </c>
      <c r="AM14" s="18">
        <v>206</v>
      </c>
      <c r="AN14" s="18">
        <v>212.46</v>
      </c>
      <c r="AO14" s="17">
        <f>AN14/AM14*100</f>
        <v>103.1359223300971</v>
      </c>
      <c r="AP14" s="18">
        <v>671</v>
      </c>
      <c r="AQ14" s="18">
        <v>671</v>
      </c>
      <c r="AR14" s="18">
        <v>676.346</v>
      </c>
      <c r="AS14" s="19">
        <f>AR14/AQ14*100</f>
        <v>100.79672131147541</v>
      </c>
      <c r="AT14" s="17">
        <f>AR14/AQ14*100</f>
        <v>100.79672131147541</v>
      </c>
      <c r="AU14" s="15"/>
      <c r="AV14" s="74"/>
    </row>
    <row r="15" spans="1:47" ht="20.25">
      <c r="A15" s="95" t="s">
        <v>16</v>
      </c>
      <c r="B15" s="77">
        <f t="shared" si="0"/>
        <v>1163</v>
      </c>
      <c r="C15" s="77">
        <f t="shared" si="0"/>
        <v>233.5</v>
      </c>
      <c r="D15" s="77">
        <f t="shared" si="3"/>
        <v>50.5247</v>
      </c>
      <c r="E15" s="86">
        <f t="shared" si="1"/>
        <v>21.637987152034263</v>
      </c>
      <c r="F15" s="80">
        <v>1163</v>
      </c>
      <c r="G15" s="80">
        <v>233.5</v>
      </c>
      <c r="H15" s="78">
        <v>50.5247</v>
      </c>
      <c r="I15" s="86">
        <f t="shared" si="2"/>
        <v>21.637987152034263</v>
      </c>
      <c r="J15" s="77"/>
      <c r="K15" s="77"/>
      <c r="L15" s="77"/>
      <c r="M15" s="67"/>
      <c r="N15" s="18"/>
      <c r="O15" s="18"/>
      <c r="P15" s="18"/>
      <c r="Q15" s="17"/>
      <c r="R15" s="18">
        <v>17.6</v>
      </c>
      <c r="S15" s="18">
        <v>17.6</v>
      </c>
      <c r="T15" s="18">
        <v>17.6</v>
      </c>
      <c r="U15" s="17">
        <f>T15/S15*100</f>
        <v>100</v>
      </c>
      <c r="V15" s="18"/>
      <c r="W15" s="18"/>
      <c r="X15" s="18"/>
      <c r="Y15" s="17"/>
      <c r="Z15" s="18"/>
      <c r="AA15" s="18"/>
      <c r="AB15" s="18"/>
      <c r="AC15" s="17"/>
      <c r="AD15" s="18"/>
      <c r="AE15" s="18"/>
      <c r="AF15" s="18"/>
      <c r="AG15" s="17"/>
      <c r="AH15" s="18"/>
      <c r="AI15" s="18"/>
      <c r="AJ15" s="18"/>
      <c r="AK15" s="17"/>
      <c r="AL15" s="18"/>
      <c r="AM15" s="18"/>
      <c r="AN15" s="18"/>
      <c r="AO15" s="17"/>
      <c r="AP15" s="18"/>
      <c r="AQ15" s="18"/>
      <c r="AR15" s="18"/>
      <c r="AS15" s="19"/>
      <c r="AT15" s="17"/>
      <c r="AU15" s="15"/>
    </row>
    <row r="16" spans="1:47" ht="46.5">
      <c r="A16" s="95" t="s">
        <v>17</v>
      </c>
      <c r="B16" s="77">
        <f t="shared" si="0"/>
        <v>16</v>
      </c>
      <c r="C16" s="77">
        <f t="shared" si="0"/>
        <v>3</v>
      </c>
      <c r="D16" s="77">
        <f t="shared" si="3"/>
        <v>1.301</v>
      </c>
      <c r="E16" s="86">
        <f t="shared" si="1"/>
        <v>43.36666666666667</v>
      </c>
      <c r="F16" s="80">
        <v>16</v>
      </c>
      <c r="G16" s="80">
        <v>3</v>
      </c>
      <c r="H16" s="78">
        <v>1.301</v>
      </c>
      <c r="I16" s="86">
        <f t="shared" si="2"/>
        <v>43.36666666666667</v>
      </c>
      <c r="J16" s="77"/>
      <c r="K16" s="77"/>
      <c r="L16" s="77"/>
      <c r="M16" s="67"/>
      <c r="N16" s="18"/>
      <c r="O16" s="18"/>
      <c r="P16" s="18"/>
      <c r="Q16" s="17"/>
      <c r="R16" s="18"/>
      <c r="S16" s="18"/>
      <c r="T16" s="18"/>
      <c r="U16" s="17"/>
      <c r="V16" s="18"/>
      <c r="W16" s="18"/>
      <c r="X16" s="18"/>
      <c r="Y16" s="17"/>
      <c r="Z16" s="18"/>
      <c r="AA16" s="18"/>
      <c r="AB16" s="18"/>
      <c r="AC16" s="17"/>
      <c r="AD16" s="18"/>
      <c r="AE16" s="18"/>
      <c r="AF16" s="18"/>
      <c r="AG16" s="17"/>
      <c r="AH16" s="18"/>
      <c r="AI16" s="18"/>
      <c r="AJ16" s="18"/>
      <c r="AK16" s="17"/>
      <c r="AL16" s="18"/>
      <c r="AM16" s="18"/>
      <c r="AN16" s="18"/>
      <c r="AO16" s="17"/>
      <c r="AP16" s="18"/>
      <c r="AQ16" s="18"/>
      <c r="AR16" s="18"/>
      <c r="AS16" s="19"/>
      <c r="AT16" s="17"/>
      <c r="AU16" s="15"/>
    </row>
    <row r="17" spans="1:47" ht="20.25">
      <c r="A17" s="88" t="s">
        <v>71</v>
      </c>
      <c r="B17" s="89">
        <f>B18+B23+B24+B25+B26+B27+B29+B28</f>
        <v>8346.337</v>
      </c>
      <c r="C17" s="89">
        <f>C18+C23+C24+C25+C26+C27+C29+C28</f>
        <v>1833.46</v>
      </c>
      <c r="D17" s="89">
        <f>D18+D23+D24+D25+D26+D27+D29+D28</f>
        <v>2264.3556</v>
      </c>
      <c r="E17" s="91">
        <f t="shared" si="1"/>
        <v>123.50177260480184</v>
      </c>
      <c r="F17" s="89">
        <f>F18+F23+F25++F26+F27+F28+F29</f>
        <v>5398</v>
      </c>
      <c r="G17" s="89">
        <f>G18+G23+G25+G26+G27+G29+G28</f>
        <v>1241.5</v>
      </c>
      <c r="H17" s="89">
        <f>H18+H23+H25+H26+H27+H29+H28</f>
        <v>1210.0502999999999</v>
      </c>
      <c r="I17" s="91">
        <f t="shared" si="2"/>
        <v>97.46679822795005</v>
      </c>
      <c r="J17" s="92">
        <f>J18+J23+J24+J25+J26+J27+J29+J28</f>
        <v>2948.337</v>
      </c>
      <c r="K17" s="92">
        <f>K18+K23+K24+K25+K26+K27+K29+K28</f>
        <v>591.96</v>
      </c>
      <c r="L17" s="92">
        <f>L18+L23+L24+L25+L26+L27+L29+L28</f>
        <v>1054.3053</v>
      </c>
      <c r="M17" s="103">
        <f t="shared" si="4"/>
        <v>178.10414555037502</v>
      </c>
      <c r="N17" s="18"/>
      <c r="O17" s="18"/>
      <c r="P17" s="18"/>
      <c r="Q17" s="17"/>
      <c r="R17" s="18"/>
      <c r="S17" s="18"/>
      <c r="T17" s="18"/>
      <c r="U17" s="17"/>
      <c r="V17" s="18"/>
      <c r="W17" s="18"/>
      <c r="X17" s="18"/>
      <c r="Y17" s="17"/>
      <c r="Z17" s="18"/>
      <c r="AA17" s="18"/>
      <c r="AB17" s="18"/>
      <c r="AC17" s="17"/>
      <c r="AD17" s="18"/>
      <c r="AE17" s="18"/>
      <c r="AF17" s="18"/>
      <c r="AG17" s="17"/>
      <c r="AH17" s="18"/>
      <c r="AI17" s="18"/>
      <c r="AJ17" s="18"/>
      <c r="AK17" s="17"/>
      <c r="AL17" s="18"/>
      <c r="AM17" s="18"/>
      <c r="AN17" s="18"/>
      <c r="AO17" s="17"/>
      <c r="AP17" s="18"/>
      <c r="AQ17" s="18"/>
      <c r="AR17" s="18"/>
      <c r="AS17" s="19"/>
      <c r="AT17" s="17"/>
      <c r="AU17" s="15"/>
    </row>
    <row r="18" spans="1:47" ht="46.5">
      <c r="A18" s="95" t="s">
        <v>18</v>
      </c>
      <c r="B18" s="77">
        <f aca="true" t="shared" si="5" ref="B18:B29">F18+J18</f>
        <v>4497.2</v>
      </c>
      <c r="C18" s="77">
        <f aca="true" t="shared" si="6" ref="C18:C29">G18+K18</f>
        <v>727.51</v>
      </c>
      <c r="D18" s="77">
        <f t="shared" si="3"/>
        <v>710.5446999999999</v>
      </c>
      <c r="E18" s="86">
        <f t="shared" si="1"/>
        <v>97.6680320545422</v>
      </c>
      <c r="F18" s="80">
        <f>F19+F20+F21+F22</f>
        <v>2013</v>
      </c>
      <c r="G18" s="80">
        <f>G19+G20+G21+G22</f>
        <v>318</v>
      </c>
      <c r="H18" s="80">
        <f>H19+H20+H21+H22</f>
        <v>262.1803</v>
      </c>
      <c r="I18" s="86">
        <f t="shared" si="2"/>
        <v>82.44663522012578</v>
      </c>
      <c r="J18" s="80">
        <f>J19+J20+J21+J22</f>
        <v>2484.2</v>
      </c>
      <c r="K18" s="80">
        <f>K19+K20+K21+K22</f>
        <v>409.51</v>
      </c>
      <c r="L18" s="80">
        <f>L19+L20+L21+L22</f>
        <v>448.3644</v>
      </c>
      <c r="M18" s="67">
        <f t="shared" si="4"/>
        <v>109.48802227051841</v>
      </c>
      <c r="N18" s="22" t="e">
        <f>N19+N20+N21+N22+#REF!</f>
        <v>#REF!</v>
      </c>
      <c r="O18" s="22" t="e">
        <f>O19+O20+O21+O22+#REF!</f>
        <v>#REF!</v>
      </c>
      <c r="P18" s="22" t="e">
        <f>P19+P20+P21+P22+#REF!</f>
        <v>#REF!</v>
      </c>
      <c r="Q18" s="21" t="e">
        <f>P18/O18*100</f>
        <v>#REF!</v>
      </c>
      <c r="R18" s="22" t="e">
        <f>R19+R20+R21+R22+#REF!</f>
        <v>#REF!</v>
      </c>
      <c r="S18" s="22" t="e">
        <f>S19+S20+S21+S22+#REF!</f>
        <v>#REF!</v>
      </c>
      <c r="T18" s="22" t="e">
        <f>T19+T20+T21+T22+#REF!</f>
        <v>#REF!</v>
      </c>
      <c r="U18" s="23" t="e">
        <f>T18/S18*100</f>
        <v>#REF!</v>
      </c>
      <c r="V18" s="22" t="e">
        <f>V19+V20+V21+V22+#REF!</f>
        <v>#REF!</v>
      </c>
      <c r="W18" s="22" t="e">
        <f>W19+W20+W21+W22+#REF!</f>
        <v>#REF!</v>
      </c>
      <c r="X18" s="22" t="e">
        <f>X19+X20+X21+X22+#REF!</f>
        <v>#REF!</v>
      </c>
      <c r="Y18" s="23" t="e">
        <f>X18/W18*100</f>
        <v>#REF!</v>
      </c>
      <c r="Z18" s="22" t="e">
        <f>Z19+Z20+Z21+Z22+#REF!</f>
        <v>#REF!</v>
      </c>
      <c r="AA18" s="22" t="e">
        <f>AA19+AA20+AA21+AA22+#REF!</f>
        <v>#REF!</v>
      </c>
      <c r="AB18" s="22" t="e">
        <f>AB19+AB20+AB21+AB22+#REF!</f>
        <v>#REF!</v>
      </c>
      <c r="AC18" s="23" t="e">
        <f>AB18/AA18*100</f>
        <v>#REF!</v>
      </c>
      <c r="AD18" s="22" t="e">
        <f>AD19+AD20+AD21+AD22+#REF!</f>
        <v>#REF!</v>
      </c>
      <c r="AE18" s="22" t="e">
        <f>AE19+AE20+AE21+AE22+#REF!</f>
        <v>#REF!</v>
      </c>
      <c r="AF18" s="22" t="e">
        <f>AF19+AF20+AF21+AF22+#REF!</f>
        <v>#REF!</v>
      </c>
      <c r="AG18" s="23" t="e">
        <f>AF18/AE18*100</f>
        <v>#REF!</v>
      </c>
      <c r="AH18" s="22" t="e">
        <f>AH19+AH20+AH21+AH22+#REF!</f>
        <v>#REF!</v>
      </c>
      <c r="AI18" s="22" t="e">
        <f>AI19+AI20+AI21+AI22+#REF!</f>
        <v>#REF!</v>
      </c>
      <c r="AJ18" s="22" t="e">
        <f>AJ19+AJ20+AJ21+AJ22+#REF!</f>
        <v>#REF!</v>
      </c>
      <c r="AK18" s="23" t="e">
        <f>AJ18/AI18*100</f>
        <v>#REF!</v>
      </c>
      <c r="AL18" s="22" t="e">
        <f>AL19+AL20+AL21+AL22+#REF!</f>
        <v>#REF!</v>
      </c>
      <c r="AM18" s="22" t="e">
        <f>AM19+AM20+AM21+AM22+#REF!</f>
        <v>#REF!</v>
      </c>
      <c r="AN18" s="22" t="e">
        <f>AN19+AN20+AN21+AN22+#REF!</f>
        <v>#REF!</v>
      </c>
      <c r="AO18" s="21" t="e">
        <f>AN18/AM18*100</f>
        <v>#REF!</v>
      </c>
      <c r="AP18" s="22" t="e">
        <f>AP19+AP20+AP21+AP22+#REF!</f>
        <v>#REF!</v>
      </c>
      <c r="AQ18" s="22" t="e">
        <f>AQ19+AQ20+AQ21+AQ22+#REF!</f>
        <v>#REF!</v>
      </c>
      <c r="AR18" s="22" t="e">
        <f>AR19+AR20+AR21+AR22+#REF!</f>
        <v>#REF!</v>
      </c>
      <c r="AS18" s="24" t="e">
        <f>AR18/AQ18*100</f>
        <v>#REF!</v>
      </c>
      <c r="AT18" s="17" t="e">
        <f>AR18/AQ18*100</f>
        <v>#REF!</v>
      </c>
      <c r="AU18" s="15"/>
    </row>
    <row r="19" spans="1:47" ht="20.25">
      <c r="A19" s="96" t="s">
        <v>86</v>
      </c>
      <c r="B19" s="77">
        <f t="shared" si="5"/>
        <v>3190</v>
      </c>
      <c r="C19" s="77">
        <f t="shared" si="6"/>
        <v>444</v>
      </c>
      <c r="D19" s="77">
        <f t="shared" si="3"/>
        <v>352.9723</v>
      </c>
      <c r="E19" s="86">
        <f t="shared" si="1"/>
        <v>79.49826576576578</v>
      </c>
      <c r="F19" s="81">
        <v>1595</v>
      </c>
      <c r="G19" s="81">
        <v>222</v>
      </c>
      <c r="H19" s="82">
        <f>174.685+3.6023</f>
        <v>178.28730000000002</v>
      </c>
      <c r="I19" s="86">
        <f t="shared" si="2"/>
        <v>80.3095945945946</v>
      </c>
      <c r="J19" s="77">
        <v>1595</v>
      </c>
      <c r="K19" s="77">
        <v>222</v>
      </c>
      <c r="L19" s="77">
        <v>174.685</v>
      </c>
      <c r="M19" s="67">
        <f t="shared" si="4"/>
        <v>78.68693693693693</v>
      </c>
      <c r="N19" s="28">
        <v>102.5</v>
      </c>
      <c r="O19" s="28">
        <v>102.5</v>
      </c>
      <c r="P19" s="28">
        <v>74.237</v>
      </c>
      <c r="Q19" s="17">
        <f>P19/O19*100</f>
        <v>72.42634146341463</v>
      </c>
      <c r="R19" s="28">
        <v>202.5</v>
      </c>
      <c r="S19" s="28">
        <v>202.5</v>
      </c>
      <c r="T19" s="28">
        <v>230.352</v>
      </c>
      <c r="U19" s="29">
        <v>39.57</v>
      </c>
      <c r="V19" s="28">
        <v>87</v>
      </c>
      <c r="W19" s="28">
        <v>87</v>
      </c>
      <c r="X19" s="28">
        <v>140.093</v>
      </c>
      <c r="Y19" s="29">
        <v>24.473</v>
      </c>
      <c r="Z19" s="28">
        <v>63</v>
      </c>
      <c r="AA19" s="28">
        <v>63</v>
      </c>
      <c r="AB19" s="28">
        <v>82.945</v>
      </c>
      <c r="AC19" s="29">
        <v>24.473</v>
      </c>
      <c r="AD19" s="28">
        <v>96</v>
      </c>
      <c r="AE19" s="28">
        <v>96</v>
      </c>
      <c r="AF19" s="28">
        <v>183.317</v>
      </c>
      <c r="AG19" s="29">
        <v>24.473</v>
      </c>
      <c r="AH19" s="28">
        <v>87.5</v>
      </c>
      <c r="AI19" s="28">
        <v>87.5</v>
      </c>
      <c r="AJ19" s="28">
        <v>117.261</v>
      </c>
      <c r="AK19" s="29">
        <f>AJ19/AI19*100</f>
        <v>134.01257142857142</v>
      </c>
      <c r="AL19" s="27">
        <v>45.5</v>
      </c>
      <c r="AM19" s="27">
        <v>45.5</v>
      </c>
      <c r="AN19" s="27">
        <v>5.992</v>
      </c>
      <c r="AO19" s="26">
        <f>AN19/AM19*100</f>
        <v>13.169230769230769</v>
      </c>
      <c r="AP19" s="27">
        <v>172</v>
      </c>
      <c r="AQ19" s="27">
        <v>172</v>
      </c>
      <c r="AR19" s="27">
        <v>197.673</v>
      </c>
      <c r="AS19" s="30"/>
      <c r="AT19" s="17">
        <f>AR19/AQ19*100</f>
        <v>114.92616279069767</v>
      </c>
      <c r="AU19" s="15"/>
    </row>
    <row r="20" spans="1:47" ht="20.25">
      <c r="A20" s="96" t="s">
        <v>19</v>
      </c>
      <c r="B20" s="77">
        <f t="shared" si="5"/>
        <v>1208.7</v>
      </c>
      <c r="C20" s="77">
        <f t="shared" si="6"/>
        <v>273.11</v>
      </c>
      <c r="D20" s="77">
        <f t="shared" si="3"/>
        <v>345.485</v>
      </c>
      <c r="E20" s="86">
        <f t="shared" si="1"/>
        <v>126.50031122990737</v>
      </c>
      <c r="F20" s="81">
        <v>385</v>
      </c>
      <c r="G20" s="81">
        <v>96</v>
      </c>
      <c r="H20" s="81">
        <v>83.893</v>
      </c>
      <c r="I20" s="86">
        <f t="shared" si="2"/>
        <v>87.38854166666667</v>
      </c>
      <c r="J20" s="77">
        <v>823.7</v>
      </c>
      <c r="K20" s="77">
        <v>177.11</v>
      </c>
      <c r="L20" s="77">
        <v>261.592</v>
      </c>
      <c r="M20" s="67">
        <f t="shared" si="4"/>
        <v>147.70029924905424</v>
      </c>
      <c r="N20" s="28"/>
      <c r="O20" s="28"/>
      <c r="P20" s="28"/>
      <c r="Q20" s="17"/>
      <c r="R20" s="28">
        <v>120</v>
      </c>
      <c r="S20" s="28">
        <v>120</v>
      </c>
      <c r="T20" s="28">
        <v>125.373</v>
      </c>
      <c r="U20" s="29">
        <f>T20/S20*100</f>
        <v>104.4775</v>
      </c>
      <c r="V20" s="28"/>
      <c r="W20" s="28"/>
      <c r="X20" s="28"/>
      <c r="Y20" s="29"/>
      <c r="Z20" s="28">
        <v>6</v>
      </c>
      <c r="AA20" s="28">
        <v>6</v>
      </c>
      <c r="AB20" s="28">
        <v>3.055</v>
      </c>
      <c r="AC20" s="29"/>
      <c r="AD20" s="28"/>
      <c r="AE20" s="28"/>
      <c r="AF20" s="28"/>
      <c r="AG20" s="29"/>
      <c r="AH20" s="28">
        <v>7</v>
      </c>
      <c r="AI20" s="28">
        <v>7</v>
      </c>
      <c r="AJ20" s="28">
        <v>7.393</v>
      </c>
      <c r="AK20" s="29">
        <f>AJ20/AI20*100</f>
        <v>105.6142857142857</v>
      </c>
      <c r="AL20" s="27">
        <v>16</v>
      </c>
      <c r="AM20" s="27">
        <v>16</v>
      </c>
      <c r="AN20" s="27">
        <v>21.046</v>
      </c>
      <c r="AO20" s="26">
        <f>AN20/AM20*100</f>
        <v>131.5375</v>
      </c>
      <c r="AP20" s="27">
        <v>16</v>
      </c>
      <c r="AQ20" s="27">
        <v>16</v>
      </c>
      <c r="AR20" s="27">
        <v>16.202</v>
      </c>
      <c r="AS20" s="30"/>
      <c r="AT20" s="17">
        <f>AR20/AQ20*100</f>
        <v>101.26250000000002</v>
      </c>
      <c r="AU20" s="15"/>
    </row>
    <row r="21" spans="1:47" ht="20.25">
      <c r="A21" s="96" t="s">
        <v>20</v>
      </c>
      <c r="B21" s="77">
        <f t="shared" si="5"/>
        <v>65.5</v>
      </c>
      <c r="C21" s="77">
        <f t="shared" si="6"/>
        <v>10.4</v>
      </c>
      <c r="D21" s="77">
        <f t="shared" si="3"/>
        <v>12.0874</v>
      </c>
      <c r="E21" s="86">
        <f t="shared" si="1"/>
        <v>116.225</v>
      </c>
      <c r="F21" s="81"/>
      <c r="G21" s="81"/>
      <c r="H21" s="81"/>
      <c r="I21" s="86"/>
      <c r="J21" s="77">
        <v>65.5</v>
      </c>
      <c r="K21" s="77">
        <v>10.4</v>
      </c>
      <c r="L21" s="77">
        <v>12.0874</v>
      </c>
      <c r="M21" s="67">
        <f t="shared" si="4"/>
        <v>116.225</v>
      </c>
      <c r="N21" s="28">
        <v>7</v>
      </c>
      <c r="O21" s="28">
        <v>7</v>
      </c>
      <c r="P21" s="28">
        <v>1.579</v>
      </c>
      <c r="Q21" s="17">
        <f>P21/O21*100</f>
        <v>22.557142857142857</v>
      </c>
      <c r="R21" s="28">
        <v>70</v>
      </c>
      <c r="S21" s="28">
        <v>70</v>
      </c>
      <c r="T21" s="28">
        <v>70.559</v>
      </c>
      <c r="U21" s="29">
        <f>T21/S21*100</f>
        <v>100.79857142857142</v>
      </c>
      <c r="V21" s="28"/>
      <c r="W21" s="28"/>
      <c r="X21" s="28"/>
      <c r="Y21" s="29"/>
      <c r="Z21" s="28"/>
      <c r="AA21" s="28"/>
      <c r="AB21" s="28"/>
      <c r="AC21" s="29"/>
      <c r="AD21" s="28">
        <v>47</v>
      </c>
      <c r="AE21" s="28">
        <v>47</v>
      </c>
      <c r="AF21" s="28">
        <v>50.284</v>
      </c>
      <c r="AG21" s="29">
        <f>AF21/AE21*100</f>
        <v>106.9872340425532</v>
      </c>
      <c r="AH21" s="28">
        <v>6.4</v>
      </c>
      <c r="AI21" s="28">
        <v>6.4</v>
      </c>
      <c r="AJ21" s="28">
        <v>6.056</v>
      </c>
      <c r="AK21" s="29">
        <f>AJ21/AI21*100</f>
        <v>94.62499999999999</v>
      </c>
      <c r="AL21" s="27">
        <v>3</v>
      </c>
      <c r="AM21" s="27">
        <v>3</v>
      </c>
      <c r="AN21" s="27"/>
      <c r="AO21" s="26">
        <f>AN21/AM21*100</f>
        <v>0</v>
      </c>
      <c r="AP21" s="27"/>
      <c r="AQ21" s="27"/>
      <c r="AR21" s="27">
        <v>0.449</v>
      </c>
      <c r="AS21" s="30"/>
      <c r="AT21" s="17"/>
      <c r="AU21" s="15"/>
    </row>
    <row r="22" spans="1:47" ht="30.75">
      <c r="A22" s="96" t="s">
        <v>21</v>
      </c>
      <c r="B22" s="77">
        <f t="shared" si="5"/>
        <v>33</v>
      </c>
      <c r="C22" s="77">
        <f t="shared" si="6"/>
        <v>0</v>
      </c>
      <c r="D22" s="77">
        <f t="shared" si="3"/>
        <v>0</v>
      </c>
      <c r="E22" s="86" t="e">
        <f t="shared" si="1"/>
        <v>#DIV/0!</v>
      </c>
      <c r="F22" s="81">
        <v>33</v>
      </c>
      <c r="G22" s="81"/>
      <c r="H22" s="82"/>
      <c r="I22" s="86" t="e">
        <f t="shared" si="2"/>
        <v>#DIV/0!</v>
      </c>
      <c r="J22" s="77"/>
      <c r="K22" s="77"/>
      <c r="L22" s="77"/>
      <c r="M22" s="67"/>
      <c r="N22" s="25"/>
      <c r="O22" s="25"/>
      <c r="P22" s="25"/>
      <c r="Q22" s="17"/>
      <c r="R22" s="25"/>
      <c r="S22" s="25"/>
      <c r="T22" s="25"/>
      <c r="U22" s="26"/>
      <c r="V22" s="25"/>
      <c r="W22" s="25"/>
      <c r="X22" s="25"/>
      <c r="Y22" s="26"/>
      <c r="Z22" s="25"/>
      <c r="AA22" s="25"/>
      <c r="AB22" s="25"/>
      <c r="AC22" s="26"/>
      <c r="AD22" s="25"/>
      <c r="AE22" s="25"/>
      <c r="AF22" s="25"/>
      <c r="AG22" s="26"/>
      <c r="AH22" s="25"/>
      <c r="AI22" s="25"/>
      <c r="AJ22" s="25"/>
      <c r="AK22" s="26"/>
      <c r="AL22" s="27"/>
      <c r="AM22" s="27"/>
      <c r="AN22" s="27"/>
      <c r="AO22" s="26"/>
      <c r="AP22" s="27"/>
      <c r="AQ22" s="27"/>
      <c r="AR22" s="27"/>
      <c r="AS22" s="30"/>
      <c r="AT22" s="17"/>
      <c r="AU22" s="15"/>
    </row>
    <row r="23" spans="1:47" ht="30.75">
      <c r="A23" s="95" t="s">
        <v>22</v>
      </c>
      <c r="B23" s="77">
        <f t="shared" si="5"/>
        <v>138</v>
      </c>
      <c r="C23" s="77">
        <f t="shared" si="6"/>
        <v>25</v>
      </c>
      <c r="D23" s="77">
        <f t="shared" si="3"/>
        <v>0</v>
      </c>
      <c r="E23" s="86">
        <f t="shared" si="1"/>
        <v>0</v>
      </c>
      <c r="F23" s="80">
        <v>138</v>
      </c>
      <c r="G23" s="80">
        <v>25</v>
      </c>
      <c r="H23" s="78"/>
      <c r="I23" s="86">
        <f t="shared" si="2"/>
        <v>0</v>
      </c>
      <c r="J23" s="77"/>
      <c r="K23" s="77"/>
      <c r="L23" s="77"/>
      <c r="M23" s="67"/>
      <c r="N23" s="18"/>
      <c r="O23" s="18"/>
      <c r="P23" s="18"/>
      <c r="Q23" s="17"/>
      <c r="R23" s="18"/>
      <c r="S23" s="18"/>
      <c r="T23" s="18"/>
      <c r="U23" s="17"/>
      <c r="V23" s="18"/>
      <c r="W23" s="18"/>
      <c r="X23" s="18"/>
      <c r="Y23" s="17"/>
      <c r="Z23" s="18"/>
      <c r="AA23" s="18"/>
      <c r="AB23" s="18"/>
      <c r="AC23" s="17"/>
      <c r="AD23" s="18"/>
      <c r="AE23" s="18"/>
      <c r="AF23" s="18"/>
      <c r="AG23" s="17"/>
      <c r="AH23" s="18"/>
      <c r="AI23" s="18"/>
      <c r="AJ23" s="18"/>
      <c r="AK23" s="17"/>
      <c r="AL23" s="31"/>
      <c r="AM23" s="31"/>
      <c r="AN23" s="31"/>
      <c r="AO23" s="17"/>
      <c r="AP23" s="31"/>
      <c r="AQ23" s="31"/>
      <c r="AR23" s="31"/>
      <c r="AS23" s="19"/>
      <c r="AT23" s="17"/>
      <c r="AU23" s="15"/>
    </row>
    <row r="24" spans="1:47" ht="30.75">
      <c r="A24" s="95" t="s">
        <v>94</v>
      </c>
      <c r="B24" s="77">
        <f>F24+J24</f>
        <v>34.137</v>
      </c>
      <c r="C24" s="77">
        <f>G24+K24</f>
        <v>30.95</v>
      </c>
      <c r="D24" s="77">
        <f>H24+L24</f>
        <v>28.916</v>
      </c>
      <c r="E24" s="86">
        <f>D24/C24*100</f>
        <v>93.4281098546042</v>
      </c>
      <c r="F24" s="80"/>
      <c r="G24" s="80"/>
      <c r="H24" s="78"/>
      <c r="I24" s="86"/>
      <c r="J24" s="77">
        <v>34.137</v>
      </c>
      <c r="K24" s="77">
        <v>30.95</v>
      </c>
      <c r="L24" s="77">
        <v>28.916</v>
      </c>
      <c r="M24" s="67"/>
      <c r="N24" s="18"/>
      <c r="O24" s="18"/>
      <c r="P24" s="18"/>
      <c r="Q24" s="17"/>
      <c r="R24" s="18"/>
      <c r="S24" s="18"/>
      <c r="T24" s="18"/>
      <c r="U24" s="17"/>
      <c r="V24" s="18"/>
      <c r="W24" s="18"/>
      <c r="X24" s="18"/>
      <c r="Y24" s="17"/>
      <c r="Z24" s="18"/>
      <c r="AA24" s="18"/>
      <c r="AB24" s="18"/>
      <c r="AC24" s="17"/>
      <c r="AD24" s="18"/>
      <c r="AE24" s="18"/>
      <c r="AF24" s="18"/>
      <c r="AG24" s="17"/>
      <c r="AH24" s="18"/>
      <c r="AI24" s="18"/>
      <c r="AJ24" s="18"/>
      <c r="AK24" s="17"/>
      <c r="AL24" s="31"/>
      <c r="AM24" s="31"/>
      <c r="AN24" s="31"/>
      <c r="AO24" s="17"/>
      <c r="AP24" s="31"/>
      <c r="AQ24" s="31"/>
      <c r="AR24" s="31"/>
      <c r="AS24" s="19"/>
      <c r="AT24" s="17"/>
      <c r="AU24" s="15"/>
    </row>
    <row r="25" spans="1:47" ht="20.25">
      <c r="A25" s="95" t="s">
        <v>87</v>
      </c>
      <c r="B25" s="77">
        <f>F25+J25</f>
        <v>842</v>
      </c>
      <c r="C25" s="77">
        <f t="shared" si="6"/>
        <v>707</v>
      </c>
      <c r="D25" s="77">
        <f t="shared" si="3"/>
        <v>681.88</v>
      </c>
      <c r="E25" s="86">
        <f t="shared" si="1"/>
        <v>96.44695898161245</v>
      </c>
      <c r="F25" s="80">
        <v>842</v>
      </c>
      <c r="G25" s="80">
        <v>707</v>
      </c>
      <c r="H25" s="78">
        <v>681.88</v>
      </c>
      <c r="I25" s="86">
        <f t="shared" si="2"/>
        <v>96.44695898161245</v>
      </c>
      <c r="J25" s="77">
        <v>0</v>
      </c>
      <c r="K25" s="77">
        <v>0</v>
      </c>
      <c r="L25" s="77"/>
      <c r="M25" s="67" t="e">
        <f t="shared" si="4"/>
        <v>#DIV/0!</v>
      </c>
      <c r="N25" s="18"/>
      <c r="O25" s="18"/>
      <c r="P25" s="18"/>
      <c r="Q25" s="17"/>
      <c r="R25" s="18">
        <v>362.3</v>
      </c>
      <c r="S25" s="18">
        <v>362.3</v>
      </c>
      <c r="T25" s="18">
        <v>362.25</v>
      </c>
      <c r="U25" s="17">
        <f>T25/S25*100</f>
        <v>99.98619928236268</v>
      </c>
      <c r="V25" s="18"/>
      <c r="W25" s="18"/>
      <c r="X25" s="18"/>
      <c r="Y25" s="17"/>
      <c r="Z25" s="18"/>
      <c r="AA25" s="18"/>
      <c r="AB25" s="18"/>
      <c r="AC25" s="17"/>
      <c r="AD25" s="18"/>
      <c r="AE25" s="18"/>
      <c r="AF25" s="18"/>
      <c r="AG25" s="17"/>
      <c r="AH25" s="18"/>
      <c r="AI25" s="18"/>
      <c r="AJ25" s="18"/>
      <c r="AK25" s="17"/>
      <c r="AL25" s="31"/>
      <c r="AM25" s="31"/>
      <c r="AN25" s="31"/>
      <c r="AO25" s="17"/>
      <c r="AP25" s="31"/>
      <c r="AQ25" s="31"/>
      <c r="AR25" s="31"/>
      <c r="AS25" s="19"/>
      <c r="AT25" s="17"/>
      <c r="AU25" s="15"/>
    </row>
    <row r="26" spans="1:47" ht="20.25">
      <c r="A26" s="95" t="s">
        <v>23</v>
      </c>
      <c r="B26" s="77">
        <f t="shared" si="5"/>
        <v>260</v>
      </c>
      <c r="C26" s="77">
        <f t="shared" si="6"/>
        <v>3</v>
      </c>
      <c r="D26" s="77">
        <f t="shared" si="3"/>
        <v>51.3555</v>
      </c>
      <c r="E26" s="86">
        <f t="shared" si="1"/>
        <v>1711.8500000000001</v>
      </c>
      <c r="F26" s="80">
        <v>130</v>
      </c>
      <c r="G26" s="80">
        <v>1.5</v>
      </c>
      <c r="H26" s="78">
        <v>39.928</v>
      </c>
      <c r="I26" s="86">
        <f t="shared" si="2"/>
        <v>2661.866666666667</v>
      </c>
      <c r="J26" s="77">
        <v>130</v>
      </c>
      <c r="K26" s="77">
        <v>1.5</v>
      </c>
      <c r="L26" s="77">
        <v>11.4275</v>
      </c>
      <c r="M26" s="67">
        <f t="shared" si="4"/>
        <v>761.8333333333334</v>
      </c>
      <c r="N26" s="18"/>
      <c r="O26" s="18"/>
      <c r="P26" s="18">
        <v>0.312</v>
      </c>
      <c r="Q26" s="17"/>
      <c r="R26" s="18">
        <v>1800</v>
      </c>
      <c r="S26" s="18">
        <v>1800</v>
      </c>
      <c r="T26" s="18">
        <v>1868.094</v>
      </c>
      <c r="U26" s="17">
        <f>T26/S26*100</f>
        <v>103.783</v>
      </c>
      <c r="V26" s="18">
        <v>1</v>
      </c>
      <c r="W26" s="18">
        <v>1</v>
      </c>
      <c r="X26" s="18">
        <v>1.098</v>
      </c>
      <c r="Y26" s="17"/>
      <c r="Z26" s="18"/>
      <c r="AA26" s="18"/>
      <c r="AB26" s="18">
        <v>1.25</v>
      </c>
      <c r="AC26" s="17"/>
      <c r="AD26" s="18"/>
      <c r="AE26" s="18"/>
      <c r="AF26" s="18">
        <v>0.321</v>
      </c>
      <c r="AG26" s="17"/>
      <c r="AH26" s="18"/>
      <c r="AI26" s="18"/>
      <c r="AJ26" s="18">
        <v>0.345</v>
      </c>
      <c r="AK26" s="17"/>
      <c r="AL26" s="31"/>
      <c r="AM26" s="31"/>
      <c r="AN26" s="31">
        <v>0.532</v>
      </c>
      <c r="AO26" s="17"/>
      <c r="AP26" s="31">
        <v>4</v>
      </c>
      <c r="AQ26" s="31">
        <v>4</v>
      </c>
      <c r="AR26" s="31">
        <v>4.536</v>
      </c>
      <c r="AS26" s="19"/>
      <c r="AT26" s="17"/>
      <c r="AU26" s="15"/>
    </row>
    <row r="27" spans="1:47" ht="20.25">
      <c r="A27" s="95" t="s">
        <v>24</v>
      </c>
      <c r="B27" s="77">
        <f t="shared" si="5"/>
        <v>2200</v>
      </c>
      <c r="C27" s="77">
        <f t="shared" si="6"/>
        <v>183</v>
      </c>
      <c r="D27" s="77">
        <f t="shared" si="3"/>
        <v>226.05</v>
      </c>
      <c r="E27" s="86">
        <f t="shared" si="1"/>
        <v>123.52459016393442</v>
      </c>
      <c r="F27" s="80">
        <v>2200</v>
      </c>
      <c r="G27" s="80">
        <v>183</v>
      </c>
      <c r="H27" s="78">
        <v>226.05</v>
      </c>
      <c r="I27" s="86">
        <f t="shared" si="2"/>
        <v>123.52459016393442</v>
      </c>
      <c r="J27" s="77"/>
      <c r="K27" s="77"/>
      <c r="L27" s="77"/>
      <c r="M27" s="67"/>
      <c r="N27" s="18"/>
      <c r="O27" s="18"/>
      <c r="P27" s="18"/>
      <c r="Q27" s="17"/>
      <c r="R27" s="18"/>
      <c r="S27" s="18"/>
      <c r="T27" s="18"/>
      <c r="U27" s="17"/>
      <c r="V27" s="18"/>
      <c r="W27" s="18"/>
      <c r="X27" s="18"/>
      <c r="Y27" s="17"/>
      <c r="Z27" s="18"/>
      <c r="AA27" s="18"/>
      <c r="AB27" s="18"/>
      <c r="AC27" s="17"/>
      <c r="AD27" s="18"/>
      <c r="AE27" s="18"/>
      <c r="AF27" s="18"/>
      <c r="AG27" s="17"/>
      <c r="AH27" s="18"/>
      <c r="AI27" s="18"/>
      <c r="AJ27" s="18"/>
      <c r="AK27" s="17"/>
      <c r="AL27" s="20"/>
      <c r="AM27" s="20"/>
      <c r="AN27" s="20"/>
      <c r="AO27" s="17"/>
      <c r="AP27" s="20"/>
      <c r="AQ27" s="20"/>
      <c r="AR27" s="20"/>
      <c r="AS27" s="19"/>
      <c r="AT27" s="17"/>
      <c r="AU27" s="15"/>
    </row>
    <row r="28" spans="1:47" ht="20.25">
      <c r="A28" s="95" t="s">
        <v>61</v>
      </c>
      <c r="B28" s="77">
        <f t="shared" si="5"/>
        <v>0</v>
      </c>
      <c r="C28" s="77">
        <f t="shared" si="6"/>
        <v>0</v>
      </c>
      <c r="D28" s="77">
        <f t="shared" si="3"/>
        <v>274.9464</v>
      </c>
      <c r="E28" s="86"/>
      <c r="F28" s="80"/>
      <c r="G28" s="80"/>
      <c r="H28" s="78"/>
      <c r="I28" s="86"/>
      <c r="J28" s="77"/>
      <c r="K28" s="77"/>
      <c r="L28" s="77">
        <v>274.9464</v>
      </c>
      <c r="M28" s="67"/>
      <c r="N28" s="18"/>
      <c r="O28" s="18"/>
      <c r="P28" s="18">
        <v>2.11</v>
      </c>
      <c r="Q28" s="17"/>
      <c r="R28" s="18"/>
      <c r="S28" s="18"/>
      <c r="T28" s="18"/>
      <c r="U28" s="17"/>
      <c r="V28" s="18"/>
      <c r="W28" s="18"/>
      <c r="X28" s="18"/>
      <c r="Y28" s="17"/>
      <c r="Z28" s="18"/>
      <c r="AA28" s="18"/>
      <c r="AB28" s="18"/>
      <c r="AC28" s="17"/>
      <c r="AD28" s="18"/>
      <c r="AE28" s="18"/>
      <c r="AF28" s="18"/>
      <c r="AG28" s="17"/>
      <c r="AH28" s="18"/>
      <c r="AI28" s="18"/>
      <c r="AJ28" s="18">
        <v>5.094</v>
      </c>
      <c r="AK28" s="17"/>
      <c r="AL28" s="20"/>
      <c r="AM28" s="20"/>
      <c r="AN28" s="20">
        <v>0.04</v>
      </c>
      <c r="AO28" s="17"/>
      <c r="AP28" s="20"/>
      <c r="AQ28" s="20"/>
      <c r="AR28" s="20"/>
      <c r="AS28" s="19"/>
      <c r="AT28" s="17"/>
      <c r="AU28" s="15"/>
    </row>
    <row r="29" spans="1:47" ht="20.25">
      <c r="A29" s="95" t="s">
        <v>25</v>
      </c>
      <c r="B29" s="77">
        <f t="shared" si="5"/>
        <v>375</v>
      </c>
      <c r="C29" s="77">
        <f t="shared" si="6"/>
        <v>157</v>
      </c>
      <c r="D29" s="77">
        <f t="shared" si="3"/>
        <v>290.663</v>
      </c>
      <c r="E29" s="86">
        <f t="shared" si="1"/>
        <v>185.1356687898089</v>
      </c>
      <c r="F29" s="80">
        <v>75</v>
      </c>
      <c r="G29" s="80">
        <v>7</v>
      </c>
      <c r="H29" s="78">
        <v>0.012</v>
      </c>
      <c r="I29" s="86">
        <f t="shared" si="2"/>
        <v>0.17142857142857143</v>
      </c>
      <c r="J29" s="77">
        <v>300</v>
      </c>
      <c r="K29" s="77">
        <v>150</v>
      </c>
      <c r="L29" s="77">
        <v>290.651</v>
      </c>
      <c r="M29" s="67"/>
      <c r="N29" s="18"/>
      <c r="O29" s="18"/>
      <c r="P29" s="18"/>
      <c r="Q29" s="17"/>
      <c r="R29" s="18"/>
      <c r="S29" s="18"/>
      <c r="T29" s="18"/>
      <c r="U29" s="17"/>
      <c r="V29" s="18"/>
      <c r="W29" s="18"/>
      <c r="X29" s="18"/>
      <c r="Y29" s="17"/>
      <c r="Z29" s="18"/>
      <c r="AA29" s="18"/>
      <c r="AB29" s="18"/>
      <c r="AC29" s="17"/>
      <c r="AD29" s="18">
        <v>19</v>
      </c>
      <c r="AE29" s="18">
        <v>19</v>
      </c>
      <c r="AF29" s="18">
        <v>19.215</v>
      </c>
      <c r="AG29" s="17"/>
      <c r="AH29" s="18"/>
      <c r="AI29" s="18"/>
      <c r="AJ29" s="18"/>
      <c r="AK29" s="17"/>
      <c r="AL29" s="20">
        <v>3.3</v>
      </c>
      <c r="AM29" s="20">
        <v>3.3</v>
      </c>
      <c r="AN29" s="20">
        <v>3.667</v>
      </c>
      <c r="AO29" s="17"/>
      <c r="AP29" s="20"/>
      <c r="AQ29" s="20"/>
      <c r="AR29" s="20"/>
      <c r="AS29" s="19"/>
      <c r="AT29" s="17"/>
      <c r="AU29" s="15"/>
    </row>
    <row r="30" spans="1:47" ht="15.75">
      <c r="A30" s="102" t="s">
        <v>27</v>
      </c>
      <c r="B30" s="99">
        <f>B8+B17</f>
        <v>93433.137</v>
      </c>
      <c r="C30" s="99">
        <f>C8+C17</f>
        <v>22830.808</v>
      </c>
      <c r="D30" s="99">
        <f t="shared" si="3"/>
        <v>23719.81862</v>
      </c>
      <c r="E30" s="100">
        <f t="shared" si="1"/>
        <v>103.89390782840448</v>
      </c>
      <c r="F30" s="99">
        <f>F8+F17</f>
        <v>72935.4</v>
      </c>
      <c r="G30" s="99">
        <f>G8+G17</f>
        <v>19282.148</v>
      </c>
      <c r="H30" s="99">
        <f>H8+H17</f>
        <v>19372.817</v>
      </c>
      <c r="I30" s="100">
        <f t="shared" si="2"/>
        <v>100.47022250840519</v>
      </c>
      <c r="J30" s="99">
        <f>J8+J17</f>
        <v>20497.737</v>
      </c>
      <c r="K30" s="99">
        <f>K8+K17</f>
        <v>3548.66</v>
      </c>
      <c r="L30" s="99">
        <f>L8+L17</f>
        <v>4347.00162</v>
      </c>
      <c r="M30" s="67">
        <f t="shared" si="4"/>
        <v>122.4969881589107</v>
      </c>
      <c r="N30" s="32" t="e">
        <f>N9+#REF!+N12+N13+#REF!+#REF!+N14+#REF!+N15+N16+N18+N23+#REF!+N25+#REF!+N27+N28+#REF!+#REF!</f>
        <v>#REF!</v>
      </c>
      <c r="O30" s="32" t="e">
        <f>O9+#REF!+O12+O13+#REF!+#REF!+O14+#REF!+O15+O16+O18+O23+#REF!+O25+#REF!+O27+O28+#REF!+#REF!</f>
        <v>#REF!</v>
      </c>
      <c r="P30" s="32" t="e">
        <f>P9+#REF!+P12+P13+#REF!+#REF!+P14+#REF!+P15+P16+P18+P23+#REF!+P25+#REF!+P27+P28+#REF!+#REF!</f>
        <v>#REF!</v>
      </c>
      <c r="Q30" s="33" t="e">
        <f>P30/O30*100</f>
        <v>#REF!</v>
      </c>
      <c r="R30" s="32" t="e">
        <f>R9+#REF!+#REF!+R12+R13+#REF!+#REF!+R14+#REF!+R15+R16+R18+R23+#REF!+R25+R26+#REF!+R27+R28+#REF!+#REF!</f>
        <v>#REF!</v>
      </c>
      <c r="S30" s="32" t="e">
        <f>S9+#REF!+#REF!+S12+S13+#REF!+#REF!+S14+#REF!+S15+S16+S18+S23+#REF!+S25+S26+#REF!+S27+S28+#REF!+#REF!</f>
        <v>#REF!</v>
      </c>
      <c r="T30" s="32" t="e">
        <f>T9+#REF!+#REF!+T12+T13+#REF!+#REF!+T14+#REF!+T15+T16+T18+T23+#REF!+T25+T26+#REF!+T27+T28+#REF!+#REF!</f>
        <v>#REF!</v>
      </c>
      <c r="U30" s="34" t="e">
        <f>T30/S30*100</f>
        <v>#REF!</v>
      </c>
      <c r="V30" s="32" t="e">
        <f>V9+#REF!+#REF!+V12+V13+#REF!+#REF!+V14+#REF!+V15+V16+V18+V23+#REF!+V25+V26+#REF!+V27+V28+#REF!+#REF!</f>
        <v>#REF!</v>
      </c>
      <c r="W30" s="32" t="e">
        <f>W9+#REF!+#REF!+W12+W13+#REF!+#REF!+W14+#REF!+W15+W16+W18+W23+#REF!+W25+W26+#REF!+W27+W28+#REF!+#REF!</f>
        <v>#REF!</v>
      </c>
      <c r="X30" s="32" t="e">
        <f>X9+#REF!+#REF!+X12+X13+#REF!+#REF!+X14+#REF!+X15+X16+X18+X23+#REF!+X25+X26+#REF!+X27+X28+#REF!+#REF!</f>
        <v>#REF!</v>
      </c>
      <c r="Y30" s="34" t="e">
        <f>X30/W30*100</f>
        <v>#REF!</v>
      </c>
      <c r="Z30" s="32" t="e">
        <f>Z9+#REF!+#REF!+Z12+Z13+#REF!+#REF!+Z14+#REF!+Z15+Z16+Z18+Z23+#REF!+Z25+Z26+#REF!+Z27+Z28+#REF!+#REF!</f>
        <v>#REF!</v>
      </c>
      <c r="AA30" s="32" t="e">
        <f>AA9+#REF!+#REF!+AA12+AA13+#REF!+#REF!+AA14+#REF!+AA15+AA16+AA18+AA23+#REF!+AA25+AA26+#REF!+AA27+AA28+#REF!+#REF!</f>
        <v>#REF!</v>
      </c>
      <c r="AB30" s="32" t="e">
        <f>AB9+#REF!+#REF!+AB12+AB13+#REF!+#REF!+AB14+#REF!+AB15+AB16+AB18+AB23+#REF!+AB25+AB26+#REF!+AB27+AB28+#REF!+#REF!</f>
        <v>#REF!</v>
      </c>
      <c r="AC30" s="34" t="e">
        <f>AB30/AA30*100</f>
        <v>#REF!</v>
      </c>
      <c r="AD30" s="32" t="e">
        <f>AD9+#REF!+#REF!+AD12+AD13+#REF!+#REF!+AD14+#REF!+AD15+AD16+AD18+AD23+#REF!+AD25+AD26+#REF!+AD27+AD28+#REF!+#REF!+AD29</f>
        <v>#REF!</v>
      </c>
      <c r="AE30" s="32" t="e">
        <f>AE9+#REF!+#REF!+AE12+AE13+#REF!+#REF!+AE14+#REF!+AE15+AE16+AE18+AE23+#REF!+AE25+AE26+#REF!+AE27+AE28+#REF!+#REF!+AE29</f>
        <v>#REF!</v>
      </c>
      <c r="AF30" s="32" t="e">
        <f>AF9+#REF!+#REF!+AF12+AF13+#REF!+#REF!+AF14+#REF!+AF15+AF16+AF18+AF23+#REF!+AF25+AF26+#REF!+AF27+AF28+#REF!+#REF!+AF29</f>
        <v>#REF!</v>
      </c>
      <c r="AG30" s="34" t="e">
        <f>AF30/AE30*100</f>
        <v>#REF!</v>
      </c>
      <c r="AH30" s="32" t="e">
        <f>AH9+#REF!+#REF!+AH12+AH13+#REF!+#REF!+AH14+#REF!+AH15+AH16+AH18+AH23+#REF!+AH25+AH26+#REF!+AH27+AH28+#REF!+#REF!</f>
        <v>#REF!</v>
      </c>
      <c r="AI30" s="32" t="e">
        <f>AI9+#REF!+#REF!+AI12+AI13+#REF!+#REF!+AI14+#REF!+AI15+AI16+AI18+AI23+#REF!+AI25+AI26+#REF!+AI27+AI28+#REF!+#REF!</f>
        <v>#REF!</v>
      </c>
      <c r="AJ30" s="32" t="e">
        <f>AJ9+#REF!+#REF!+AJ12+AJ13+#REF!+#REF!+AJ14+#REF!+AJ15+AJ16+AJ18+AJ23+#REF!+AJ25+AJ26+#REF!+AJ27+AJ28+#REF!+#REF!</f>
        <v>#REF!</v>
      </c>
      <c r="AK30" s="35" t="e">
        <f>AJ30/AI30*100</f>
        <v>#REF!</v>
      </c>
      <c r="AL30" s="32" t="e">
        <f>AL9+#REF!+#REF!+AL12+AL13+#REF!+#REF!+AL14+#REF!+AL15+AL16+AL18+AL23+#REF!+AL25+AL26+#REF!+AL27+AL29+AL28+#REF!+#REF!</f>
        <v>#REF!</v>
      </c>
      <c r="AM30" s="32" t="e">
        <f>AM9+#REF!+#REF!+AM12+AM13+#REF!+#REF!+AM14+#REF!+AM15+AM16+AM18+AM23+#REF!+AM25+AM26+#REF!+AM27+AM29+AM28+#REF!+#REF!</f>
        <v>#REF!</v>
      </c>
      <c r="AN30" s="32" t="e">
        <f>AN9+#REF!+#REF!+AN12+AN13+#REF!+#REF!+AN14+#REF!+AN15+AN16+AN18+AN23+#REF!+AN25+AN26+#REF!+AN27+AN29+AN28+#REF!+#REF!</f>
        <v>#REF!</v>
      </c>
      <c r="AO30" s="36" t="e">
        <f>AN30/AM30*100</f>
        <v>#REF!</v>
      </c>
      <c r="AP30" s="32" t="e">
        <f>AP9+#REF!+#REF!+AP12+AP13+#REF!+#REF!+AP14+#REF!+AP15+AP16+AP18+AP23+#REF!+AP25+AP26+#REF!+AP27+AP28+#REF!+#REF!</f>
        <v>#REF!</v>
      </c>
      <c r="AQ30" s="32" t="e">
        <f>AQ9+#REF!+#REF!+AQ12+AQ13+#REF!+#REF!+AQ14+#REF!+AQ15+AQ16+AQ18+AQ23+#REF!+AQ25+AQ26+#REF!+AQ27+AQ28+#REF!+#REF!</f>
        <v>#REF!</v>
      </c>
      <c r="AR30" s="32" t="e">
        <f>AR9+#REF!+#REF!+AR12+AR13+#REF!+#REF!+AR14+#REF!+AR15+AR16+AR18+AR23+#REF!+AR25+AR26+#REF!+AR27+AR28+#REF!+#REF!</f>
        <v>#REF!</v>
      </c>
      <c r="AS30" s="32" t="e">
        <f>AS9+#REF!+#REF!+AS12+AS13+#REF!+#REF!+AS14+#REF!+AS15+AS16+AS18+AS23+#REF!+AS25+#REF!+AS27+AS28+#REF!+#REF!</f>
        <v>#REF!</v>
      </c>
      <c r="AT30" s="36" t="e">
        <f>AR30/AQ30*100</f>
        <v>#REF!</v>
      </c>
      <c r="AU30" s="15"/>
    </row>
    <row r="31" spans="1:53" ht="31.5">
      <c r="A31" s="102" t="s">
        <v>93</v>
      </c>
      <c r="B31" s="99">
        <f>F31+J31</f>
        <v>52264.274229987284</v>
      </c>
      <c r="C31" s="99">
        <f>G31+K31</f>
        <v>11570.083125794155</v>
      </c>
      <c r="D31" s="99">
        <f t="shared" si="3"/>
        <v>12253.581048208383</v>
      </c>
      <c r="E31" s="100">
        <f t="shared" si="1"/>
        <v>105.90745904746741</v>
      </c>
      <c r="F31" s="99">
        <f>F30-F10</f>
        <v>31766.537229987283</v>
      </c>
      <c r="G31" s="99">
        <f>G30-G10</f>
        <v>8021.423125794156</v>
      </c>
      <c r="H31" s="99">
        <f>H30-H10</f>
        <v>7906.579428208384</v>
      </c>
      <c r="I31" s="100">
        <f t="shared" si="2"/>
        <v>98.56828774913427</v>
      </c>
      <c r="J31" s="99">
        <f>J30-J10</f>
        <v>20497.737</v>
      </c>
      <c r="K31" s="99">
        <f>K30-K10</f>
        <v>3548.66</v>
      </c>
      <c r="L31" s="99">
        <f>L30-L10</f>
        <v>4347.00162</v>
      </c>
      <c r="M31" s="67">
        <f t="shared" si="4"/>
        <v>122.4969881589107</v>
      </c>
      <c r="N31" s="32"/>
      <c r="O31" s="32"/>
      <c r="P31" s="32"/>
      <c r="Q31" s="33"/>
      <c r="R31" s="32"/>
      <c r="S31" s="32"/>
      <c r="T31" s="32"/>
      <c r="U31" s="34"/>
      <c r="V31" s="32"/>
      <c r="W31" s="32"/>
      <c r="X31" s="32"/>
      <c r="Y31" s="34"/>
      <c r="Z31" s="32"/>
      <c r="AA31" s="32"/>
      <c r="AB31" s="32"/>
      <c r="AC31" s="34"/>
      <c r="AD31" s="32"/>
      <c r="AE31" s="32"/>
      <c r="AF31" s="32"/>
      <c r="AG31" s="34"/>
      <c r="AH31" s="32"/>
      <c r="AI31" s="32"/>
      <c r="AJ31" s="32"/>
      <c r="AK31" s="35"/>
      <c r="AL31" s="32"/>
      <c r="AM31" s="32"/>
      <c r="AN31" s="32"/>
      <c r="AO31" s="36"/>
      <c r="AP31" s="32"/>
      <c r="AQ31" s="32"/>
      <c r="AR31" s="32"/>
      <c r="AS31" s="32"/>
      <c r="AT31" s="36"/>
      <c r="AU31" s="15"/>
      <c r="BA31" s="56"/>
    </row>
    <row r="32" spans="1:47" ht="31.5" customHeight="1">
      <c r="A32" s="97" t="s">
        <v>28</v>
      </c>
      <c r="B32" s="50">
        <v>384285.484</v>
      </c>
      <c r="C32" s="50">
        <v>99824.643</v>
      </c>
      <c r="D32" s="50">
        <v>99823.643</v>
      </c>
      <c r="E32" s="87">
        <f t="shared" si="1"/>
        <v>99.99899824334959</v>
      </c>
      <c r="F32" s="79">
        <f>F33+F35+F36</f>
        <v>403602.837</v>
      </c>
      <c r="G32" s="79">
        <f>G33+G35+G36</f>
        <v>105649.63200000001</v>
      </c>
      <c r="H32" s="79">
        <f>H33+H35+H36</f>
        <v>105347.53300000001</v>
      </c>
      <c r="I32" s="87">
        <f t="shared" si="2"/>
        <v>99.71405579529137</v>
      </c>
      <c r="J32" s="79">
        <f>J33</f>
        <v>55265.819</v>
      </c>
      <c r="K32" s="79">
        <f>K33</f>
        <v>20866.389</v>
      </c>
      <c r="L32" s="79">
        <f>L33</f>
        <v>20866.389</v>
      </c>
      <c r="M32" s="67">
        <f t="shared" si="4"/>
        <v>100</v>
      </c>
      <c r="N32" s="26">
        <f>N33</f>
        <v>8283.814</v>
      </c>
      <c r="O32" s="26">
        <f>O33</f>
        <v>8283.814</v>
      </c>
      <c r="P32" s="26">
        <f>P33</f>
        <v>8283.814</v>
      </c>
      <c r="Q32" s="26">
        <f>P32/O32*100</f>
        <v>100</v>
      </c>
      <c r="R32" s="26">
        <f>R33</f>
        <v>10871.719</v>
      </c>
      <c r="S32" s="26">
        <f>S33</f>
        <v>10871.719</v>
      </c>
      <c r="T32" s="26">
        <f>T33</f>
        <v>10802.819</v>
      </c>
      <c r="U32" s="37">
        <f>T32/S32*100</f>
        <v>99.36624557717137</v>
      </c>
      <c r="V32" s="26">
        <f>V33</f>
        <v>4225.454</v>
      </c>
      <c r="W32" s="26">
        <f>W33</f>
        <v>4225.454</v>
      </c>
      <c r="X32" s="26">
        <f>X33</f>
        <v>4225.445</v>
      </c>
      <c r="Y32" s="37">
        <f>X32/W32*100</f>
        <v>99.99978700513601</v>
      </c>
      <c r="Z32" s="26">
        <f>Z33</f>
        <v>2974.979</v>
      </c>
      <c r="AA32" s="26">
        <f>AA33</f>
        <v>2974.979</v>
      </c>
      <c r="AB32" s="26">
        <f>AB33</f>
        <v>2970.745</v>
      </c>
      <c r="AC32" s="37">
        <f>AB32/AA32*100</f>
        <v>99.85767966765479</v>
      </c>
      <c r="AD32" s="26">
        <f>AD33</f>
        <v>3893.864</v>
      </c>
      <c r="AE32" s="26">
        <f>AE33</f>
        <v>3893.864</v>
      </c>
      <c r="AF32" s="26">
        <f>AF33</f>
        <v>3893.862</v>
      </c>
      <c r="AG32" s="37">
        <f>AF32/AE32*100</f>
        <v>99.99994863713782</v>
      </c>
      <c r="AH32" s="26">
        <f>AH33</f>
        <v>7643.701</v>
      </c>
      <c r="AI32" s="26">
        <f>AI33</f>
        <v>7643.701</v>
      </c>
      <c r="AJ32" s="26">
        <f>AJ33</f>
        <v>7643.472</v>
      </c>
      <c r="AK32" s="37">
        <f>AJ32/AI32*100</f>
        <v>99.99700406910212</v>
      </c>
      <c r="AL32" s="26">
        <f>AL33</f>
        <v>3881.771</v>
      </c>
      <c r="AM32" s="26">
        <f>AM33</f>
        <v>3881.771</v>
      </c>
      <c r="AN32" s="26">
        <f>AN33</f>
        <v>3881.771</v>
      </c>
      <c r="AO32" s="26">
        <f>AN32/AM32*100</f>
        <v>100</v>
      </c>
      <c r="AP32" s="26">
        <f>AP33</f>
        <v>5867.814</v>
      </c>
      <c r="AQ32" s="26">
        <f>AQ33</f>
        <v>5867.814</v>
      </c>
      <c r="AR32" s="26">
        <f>AR33</f>
        <v>5867.814</v>
      </c>
      <c r="AS32" s="26">
        <f>AS33</f>
        <v>0</v>
      </c>
      <c r="AT32" s="17">
        <f>AR32/AQ32*100</f>
        <v>100</v>
      </c>
      <c r="AU32" s="15"/>
    </row>
    <row r="33" spans="1:47" ht="46.5">
      <c r="A33" s="95" t="s">
        <v>29</v>
      </c>
      <c r="B33" s="78">
        <v>388545.1</v>
      </c>
      <c r="C33" s="78">
        <v>130775.636</v>
      </c>
      <c r="D33" s="77">
        <v>104084.258</v>
      </c>
      <c r="E33" s="86">
        <f t="shared" si="1"/>
        <v>79.58994594375362</v>
      </c>
      <c r="F33" s="78">
        <v>407862.453</v>
      </c>
      <c r="G33" s="78">
        <v>109909.248</v>
      </c>
      <c r="H33" s="78">
        <v>109608.149</v>
      </c>
      <c r="I33" s="86">
        <f t="shared" si="2"/>
        <v>99.72604762066973</v>
      </c>
      <c r="J33" s="78">
        <v>55265.819</v>
      </c>
      <c r="K33" s="78">
        <v>20866.389</v>
      </c>
      <c r="L33" s="78">
        <v>20866.389</v>
      </c>
      <c r="M33" s="67">
        <f t="shared" si="4"/>
        <v>100</v>
      </c>
      <c r="N33" s="17">
        <v>8283.814</v>
      </c>
      <c r="O33" s="17">
        <v>8283.814</v>
      </c>
      <c r="P33" s="17">
        <v>8283.814</v>
      </c>
      <c r="Q33" s="17">
        <f>P33/O33*100</f>
        <v>100</v>
      </c>
      <c r="R33" s="17">
        <v>10871.719</v>
      </c>
      <c r="S33" s="17">
        <v>10871.719</v>
      </c>
      <c r="T33" s="17">
        <v>10802.819</v>
      </c>
      <c r="U33" s="34">
        <f>T33/S33*100</f>
        <v>99.36624557717137</v>
      </c>
      <c r="V33" s="17">
        <v>4225.454</v>
      </c>
      <c r="W33" s="17">
        <v>4225.454</v>
      </c>
      <c r="X33" s="17">
        <v>4225.445</v>
      </c>
      <c r="Y33" s="34">
        <f>X33/W33*100</f>
        <v>99.99978700513601</v>
      </c>
      <c r="Z33" s="17">
        <v>2974.979</v>
      </c>
      <c r="AA33" s="17">
        <v>2974.979</v>
      </c>
      <c r="AB33" s="17">
        <v>2970.745</v>
      </c>
      <c r="AC33" s="34">
        <f>AB33/AA33*100</f>
        <v>99.85767966765479</v>
      </c>
      <c r="AD33" s="17">
        <v>3893.864</v>
      </c>
      <c r="AE33" s="17">
        <v>3893.864</v>
      </c>
      <c r="AF33" s="17">
        <v>3893.862</v>
      </c>
      <c r="AG33" s="34">
        <f>AF33/AE33*100</f>
        <v>99.99994863713782</v>
      </c>
      <c r="AH33" s="17">
        <v>7643.701</v>
      </c>
      <c r="AI33" s="17">
        <v>7643.701</v>
      </c>
      <c r="AJ33" s="17">
        <v>7643.472</v>
      </c>
      <c r="AK33" s="34">
        <f>AJ33/AI33*100</f>
        <v>99.99700406910212</v>
      </c>
      <c r="AL33" s="38">
        <v>3881.771</v>
      </c>
      <c r="AM33" s="38">
        <v>3881.771</v>
      </c>
      <c r="AN33" s="38">
        <v>3881.771</v>
      </c>
      <c r="AO33" s="17">
        <f>AN33/AM33*100</f>
        <v>100</v>
      </c>
      <c r="AP33" s="38">
        <v>5867.814</v>
      </c>
      <c r="AQ33" s="38">
        <v>5867.814</v>
      </c>
      <c r="AR33" s="38">
        <v>5867.814</v>
      </c>
      <c r="AS33" s="17"/>
      <c r="AT33" s="17">
        <f>AR33/AQ33*100</f>
        <v>100</v>
      </c>
      <c r="AU33" s="15"/>
    </row>
    <row r="34" spans="1:47" ht="77.25">
      <c r="A34" s="96" t="s">
        <v>69</v>
      </c>
      <c r="B34" s="77">
        <f>F34+J34</f>
        <v>19317.353</v>
      </c>
      <c r="C34" s="78">
        <f>G34+K34</f>
        <v>5284.989</v>
      </c>
      <c r="D34" s="77">
        <f t="shared" si="3"/>
        <v>5523.89</v>
      </c>
      <c r="E34" s="86">
        <f t="shared" si="1"/>
        <v>104.52036891656729</v>
      </c>
      <c r="F34" s="80">
        <v>19317.353</v>
      </c>
      <c r="G34" s="80">
        <v>5284.989</v>
      </c>
      <c r="H34" s="80">
        <v>5523.89</v>
      </c>
      <c r="I34" s="86">
        <f t="shared" si="2"/>
        <v>104.52036891656729</v>
      </c>
      <c r="J34" s="78"/>
      <c r="K34" s="78"/>
      <c r="L34" s="77"/>
      <c r="M34" s="67"/>
      <c r="N34" s="17"/>
      <c r="O34" s="17"/>
      <c r="P34" s="17"/>
      <c r="Q34" s="17"/>
      <c r="R34" s="17"/>
      <c r="S34" s="17"/>
      <c r="T34" s="38"/>
      <c r="U34" s="34"/>
      <c r="V34" s="17"/>
      <c r="W34" s="17"/>
      <c r="X34" s="17"/>
      <c r="Y34" s="34"/>
      <c r="Z34" s="17"/>
      <c r="AA34" s="17"/>
      <c r="AB34" s="17"/>
      <c r="AC34" s="34"/>
      <c r="AD34" s="17"/>
      <c r="AE34" s="17"/>
      <c r="AF34" s="17"/>
      <c r="AG34" s="34"/>
      <c r="AH34" s="17"/>
      <c r="AI34" s="17"/>
      <c r="AJ34" s="17"/>
      <c r="AK34" s="34"/>
      <c r="AL34" s="38"/>
      <c r="AM34" s="38"/>
      <c r="AN34" s="38"/>
      <c r="AO34" s="17"/>
      <c r="AP34" s="38"/>
      <c r="AQ34" s="38"/>
      <c r="AR34" s="38"/>
      <c r="AS34" s="17"/>
      <c r="AT34" s="17"/>
      <c r="AU34" s="15"/>
    </row>
    <row r="35" spans="1:47" ht="30.75">
      <c r="A35" s="95" t="s">
        <v>26</v>
      </c>
      <c r="B35" s="77">
        <f>F35+J35</f>
        <v>-4459.616</v>
      </c>
      <c r="C35" s="77">
        <f>G35+K35</f>
        <v>-4459.616</v>
      </c>
      <c r="D35" s="77">
        <f t="shared" si="3"/>
        <v>-4460.616</v>
      </c>
      <c r="E35" s="86">
        <f t="shared" si="1"/>
        <v>100.02242345529302</v>
      </c>
      <c r="F35" s="80">
        <v>-4459.616</v>
      </c>
      <c r="G35" s="80">
        <v>-4459.616</v>
      </c>
      <c r="H35" s="80">
        <v>-4460.616</v>
      </c>
      <c r="I35" s="86">
        <f t="shared" si="2"/>
        <v>100.02242345529302</v>
      </c>
      <c r="J35" s="77"/>
      <c r="K35" s="77"/>
      <c r="L35" s="77"/>
      <c r="M35" s="67"/>
      <c r="N35" s="18"/>
      <c r="O35" s="18"/>
      <c r="P35" s="18"/>
      <c r="Q35" s="17"/>
      <c r="R35" s="18"/>
      <c r="S35" s="18"/>
      <c r="T35" s="20"/>
      <c r="U35" s="17"/>
      <c r="V35" s="18"/>
      <c r="W35" s="18"/>
      <c r="X35" s="18"/>
      <c r="Y35" s="17"/>
      <c r="Z35" s="18"/>
      <c r="AA35" s="18"/>
      <c r="AB35" s="18"/>
      <c r="AC35" s="17"/>
      <c r="AD35" s="18"/>
      <c r="AE35" s="18"/>
      <c r="AF35" s="18"/>
      <c r="AG35" s="17"/>
      <c r="AH35" s="18"/>
      <c r="AI35" s="18"/>
      <c r="AJ35" s="18"/>
      <c r="AK35" s="17"/>
      <c r="AL35" s="20"/>
      <c r="AM35" s="20"/>
      <c r="AN35" s="20"/>
      <c r="AO35" s="17"/>
      <c r="AP35" s="20"/>
      <c r="AQ35" s="20"/>
      <c r="AR35" s="20"/>
      <c r="AS35" s="19"/>
      <c r="AT35" s="17"/>
      <c r="AU35" s="15"/>
    </row>
    <row r="36" spans="1:47" ht="30.75">
      <c r="A36" s="95" t="s">
        <v>96</v>
      </c>
      <c r="B36" s="77"/>
      <c r="C36" s="77"/>
      <c r="D36" s="77"/>
      <c r="E36" s="86"/>
      <c r="F36" s="80">
        <v>200</v>
      </c>
      <c r="G36" s="80">
        <v>200</v>
      </c>
      <c r="H36" s="80">
        <v>200</v>
      </c>
      <c r="I36" s="86"/>
      <c r="J36" s="77"/>
      <c r="K36" s="77"/>
      <c r="L36" s="77"/>
      <c r="M36" s="67"/>
      <c r="N36" s="18"/>
      <c r="O36" s="18"/>
      <c r="P36" s="18"/>
      <c r="Q36" s="17"/>
      <c r="R36" s="18"/>
      <c r="S36" s="18"/>
      <c r="T36" s="20"/>
      <c r="U36" s="17"/>
      <c r="V36" s="18"/>
      <c r="W36" s="18"/>
      <c r="X36" s="18"/>
      <c r="Y36" s="17"/>
      <c r="Z36" s="18"/>
      <c r="AA36" s="18"/>
      <c r="AB36" s="18"/>
      <c r="AC36" s="17"/>
      <c r="AD36" s="18"/>
      <c r="AE36" s="18"/>
      <c r="AF36" s="18"/>
      <c r="AG36" s="17"/>
      <c r="AH36" s="18"/>
      <c r="AI36" s="18"/>
      <c r="AJ36" s="18"/>
      <c r="AK36" s="17"/>
      <c r="AL36" s="20"/>
      <c r="AM36" s="20"/>
      <c r="AN36" s="20"/>
      <c r="AO36" s="17"/>
      <c r="AP36" s="20"/>
      <c r="AQ36" s="20"/>
      <c r="AR36" s="20"/>
      <c r="AS36" s="19"/>
      <c r="AT36" s="17"/>
      <c r="AU36" s="15"/>
    </row>
    <row r="37" spans="1:46" ht="19.5">
      <c r="A37" s="98" t="s">
        <v>30</v>
      </c>
      <c r="B37" s="99">
        <f>B30+B32</f>
        <v>477718.621</v>
      </c>
      <c r="C37" s="99">
        <f>C30+C32</f>
        <v>122655.451</v>
      </c>
      <c r="D37" s="99">
        <f>D30+D32</f>
        <v>123543.46161999999</v>
      </c>
      <c r="E37" s="100">
        <f t="shared" si="1"/>
        <v>100.72398789679555</v>
      </c>
      <c r="F37" s="105">
        <f>F30+F32</f>
        <v>476538.23699999996</v>
      </c>
      <c r="G37" s="105">
        <f>G30+G32</f>
        <v>124931.78000000001</v>
      </c>
      <c r="H37" s="105">
        <f>H30+H32</f>
        <v>124720.35</v>
      </c>
      <c r="I37" s="100">
        <f t="shared" si="2"/>
        <v>99.83076363756282</v>
      </c>
      <c r="J37" s="99">
        <f>J30+J32</f>
        <v>75763.55600000001</v>
      </c>
      <c r="K37" s="99">
        <f>K30+K32</f>
        <v>24415.049</v>
      </c>
      <c r="L37" s="99">
        <f>L30+L32</f>
        <v>25213.39062</v>
      </c>
      <c r="M37" s="101">
        <f aca="true" t="shared" si="7" ref="M37:M75">L37/J37*100</f>
        <v>33.27904859692699</v>
      </c>
      <c r="N37" s="39" t="e">
        <f>N30+N32</f>
        <v>#REF!</v>
      </c>
      <c r="O37" s="39" t="e">
        <f>O30+O32</f>
        <v>#REF!</v>
      </c>
      <c r="P37" s="39" t="e">
        <f>P30+P32</f>
        <v>#REF!</v>
      </c>
      <c r="Q37" s="33" t="e">
        <f>P37/O37*100</f>
        <v>#REF!</v>
      </c>
      <c r="R37" s="39" t="e">
        <f>R30+R32</f>
        <v>#REF!</v>
      </c>
      <c r="S37" s="39" t="e">
        <f>S30+S32</f>
        <v>#REF!</v>
      </c>
      <c r="T37" s="39" t="e">
        <f>T30+T32</f>
        <v>#REF!</v>
      </c>
      <c r="U37" s="34" t="e">
        <f>T37/S37*100</f>
        <v>#REF!</v>
      </c>
      <c r="V37" s="39" t="e">
        <f>V30+V32</f>
        <v>#REF!</v>
      </c>
      <c r="W37" s="39" t="e">
        <f>W30+W32</f>
        <v>#REF!</v>
      </c>
      <c r="X37" s="39" t="e">
        <f>X30+X32</f>
        <v>#REF!</v>
      </c>
      <c r="Y37" s="34" t="e">
        <f>X37/W37*100</f>
        <v>#REF!</v>
      </c>
      <c r="Z37" s="39" t="e">
        <f>Z30+Z32</f>
        <v>#REF!</v>
      </c>
      <c r="AA37" s="39" t="e">
        <f>AA30+AA32</f>
        <v>#REF!</v>
      </c>
      <c r="AB37" s="39" t="e">
        <f>AB30+AB32</f>
        <v>#REF!</v>
      </c>
      <c r="AC37" s="34" t="e">
        <f>AB37/AA37*100</f>
        <v>#REF!</v>
      </c>
      <c r="AD37" s="39" t="e">
        <f>AD30+AD32</f>
        <v>#REF!</v>
      </c>
      <c r="AE37" s="39" t="e">
        <f>AE30+AE32</f>
        <v>#REF!</v>
      </c>
      <c r="AF37" s="39" t="e">
        <f>AF30+AF32</f>
        <v>#REF!</v>
      </c>
      <c r="AG37" s="34" t="e">
        <f>AF37/AE37*100</f>
        <v>#REF!</v>
      </c>
      <c r="AH37" s="39" t="e">
        <f>AH30+AH32</f>
        <v>#REF!</v>
      </c>
      <c r="AI37" s="39" t="e">
        <f>AI30+AI32</f>
        <v>#REF!</v>
      </c>
      <c r="AJ37" s="39" t="e">
        <f>AJ30+AJ32</f>
        <v>#REF!</v>
      </c>
      <c r="AK37" s="34" t="e">
        <f>AJ37/AI37*100</f>
        <v>#REF!</v>
      </c>
      <c r="AL37" s="39" t="e">
        <f>AL30+AL32</f>
        <v>#REF!</v>
      </c>
      <c r="AM37" s="39" t="e">
        <f>AM30+AM32</f>
        <v>#REF!</v>
      </c>
      <c r="AN37" s="39" t="e">
        <f>AN30+AN32</f>
        <v>#REF!</v>
      </c>
      <c r="AO37" s="33" t="e">
        <f>AN37/AM37*100</f>
        <v>#REF!</v>
      </c>
      <c r="AP37" s="39" t="e">
        <f>AP30+AP32</f>
        <v>#REF!</v>
      </c>
      <c r="AQ37" s="39" t="e">
        <f>AQ30+AQ32</f>
        <v>#REF!</v>
      </c>
      <c r="AR37" s="39" t="e">
        <f>AR30+AR32</f>
        <v>#REF!</v>
      </c>
      <c r="AS37" s="39" t="e">
        <f>AS30+AS32</f>
        <v>#REF!</v>
      </c>
      <c r="AT37" s="33" t="e">
        <f>AR37/AQ37*100</f>
        <v>#REF!</v>
      </c>
    </row>
    <row r="38" spans="1:13" ht="12.75" customHeight="1" hidden="1">
      <c r="A38" s="48"/>
      <c r="B38" s="106"/>
      <c r="C38" s="106"/>
      <c r="D38" s="50">
        <f t="shared" si="3"/>
        <v>0</v>
      </c>
      <c r="E38" s="87" t="e">
        <f t="shared" si="1"/>
        <v>#DIV/0!</v>
      </c>
      <c r="F38" s="107"/>
      <c r="G38" s="107"/>
      <c r="H38" s="107"/>
      <c r="I38" s="87" t="e">
        <f t="shared" si="2"/>
        <v>#DIV/0!</v>
      </c>
      <c r="J38" s="107"/>
      <c r="K38" s="107"/>
      <c r="L38" s="107"/>
      <c r="M38" s="67" t="e">
        <f t="shared" si="7"/>
        <v>#DIV/0!</v>
      </c>
    </row>
    <row r="39" spans="1:13" ht="12.75" customHeight="1" hidden="1">
      <c r="A39" s="48"/>
      <c r="B39" s="107"/>
      <c r="C39" s="107"/>
      <c r="D39" s="50">
        <f t="shared" si="3"/>
        <v>0</v>
      </c>
      <c r="E39" s="87" t="e">
        <f t="shared" si="1"/>
        <v>#DIV/0!</v>
      </c>
      <c r="F39" s="107"/>
      <c r="G39" s="107"/>
      <c r="H39" s="107"/>
      <c r="I39" s="87" t="e">
        <f t="shared" si="2"/>
        <v>#DIV/0!</v>
      </c>
      <c r="J39" s="107"/>
      <c r="K39" s="107"/>
      <c r="L39" s="107"/>
      <c r="M39" s="67" t="e">
        <f t="shared" si="7"/>
        <v>#DIV/0!</v>
      </c>
    </row>
    <row r="40" spans="1:13" ht="14.25" customHeight="1" hidden="1">
      <c r="A40" s="48"/>
      <c r="B40" s="107"/>
      <c r="C40" s="107"/>
      <c r="D40" s="50">
        <f t="shared" si="3"/>
        <v>0</v>
      </c>
      <c r="E40" s="87" t="e">
        <f t="shared" si="1"/>
        <v>#DIV/0!</v>
      </c>
      <c r="F40" s="107"/>
      <c r="G40" s="107"/>
      <c r="H40" s="107"/>
      <c r="I40" s="87" t="e">
        <f t="shared" si="2"/>
        <v>#DIV/0!</v>
      </c>
      <c r="J40" s="107"/>
      <c r="K40" s="107"/>
      <c r="L40" s="107"/>
      <c r="M40" s="67" t="e">
        <f t="shared" si="7"/>
        <v>#DIV/0!</v>
      </c>
    </row>
    <row r="41" spans="1:13" ht="14.25" customHeight="1" hidden="1">
      <c r="A41" s="48"/>
      <c r="B41" s="107"/>
      <c r="C41" s="107"/>
      <c r="D41" s="50">
        <f t="shared" si="3"/>
        <v>0</v>
      </c>
      <c r="E41" s="87" t="e">
        <f t="shared" si="1"/>
        <v>#DIV/0!</v>
      </c>
      <c r="F41" s="107"/>
      <c r="G41" s="107"/>
      <c r="H41" s="107"/>
      <c r="I41" s="87" t="e">
        <f t="shared" si="2"/>
        <v>#DIV/0!</v>
      </c>
      <c r="J41" s="107"/>
      <c r="K41" s="107"/>
      <c r="L41" s="107"/>
      <c r="M41" s="67" t="e">
        <f t="shared" si="7"/>
        <v>#DIV/0!</v>
      </c>
    </row>
    <row r="42" spans="1:13" ht="14.25" customHeight="1" hidden="1">
      <c r="A42" s="48"/>
      <c r="B42" s="107"/>
      <c r="C42" s="107"/>
      <c r="D42" s="50">
        <f t="shared" si="3"/>
        <v>0</v>
      </c>
      <c r="E42" s="87" t="e">
        <f t="shared" si="1"/>
        <v>#DIV/0!</v>
      </c>
      <c r="F42" s="107"/>
      <c r="G42" s="107"/>
      <c r="H42" s="107"/>
      <c r="I42" s="87" t="e">
        <f t="shared" si="2"/>
        <v>#DIV/0!</v>
      </c>
      <c r="J42" s="107"/>
      <c r="K42" s="107"/>
      <c r="L42" s="107"/>
      <c r="M42" s="67" t="e">
        <f t="shared" si="7"/>
        <v>#DIV/0!</v>
      </c>
    </row>
    <row r="43" spans="1:13" ht="12.75" customHeight="1" hidden="1">
      <c r="A43" s="48"/>
      <c r="B43" s="107"/>
      <c r="C43" s="107"/>
      <c r="D43" s="50">
        <f t="shared" si="3"/>
        <v>0</v>
      </c>
      <c r="E43" s="87" t="e">
        <f t="shared" si="1"/>
        <v>#DIV/0!</v>
      </c>
      <c r="F43" s="107"/>
      <c r="G43" s="107"/>
      <c r="H43" s="107"/>
      <c r="I43" s="87" t="e">
        <f t="shared" si="2"/>
        <v>#DIV/0!</v>
      </c>
      <c r="J43" s="107"/>
      <c r="K43" s="107"/>
      <c r="L43" s="107"/>
      <c r="M43" s="67" t="e">
        <f t="shared" si="7"/>
        <v>#DIV/0!</v>
      </c>
    </row>
    <row r="44" spans="1:13" ht="33.75" customHeight="1">
      <c r="A44" s="47" t="s">
        <v>67</v>
      </c>
      <c r="B44" s="79">
        <v>512111.408</v>
      </c>
      <c r="C44" s="79">
        <v>145772.084</v>
      </c>
      <c r="D44" s="50">
        <v>110553.73</v>
      </c>
      <c r="E44" s="87">
        <f t="shared" si="1"/>
        <v>75.84012450559463</v>
      </c>
      <c r="F44" s="79">
        <f>F45+F54+F57+F60+F64+F68+F74+F77+F82+F87+F85</f>
        <v>510170.64999999997</v>
      </c>
      <c r="G44" s="79">
        <f>G45+G54+G57+G60+G64+G68+G74+G77+G82+G87+G85</f>
        <v>148998.42299999998</v>
      </c>
      <c r="H44" s="79">
        <f>H45+H54+H57+H60+H64+H68+H74+H77+H82+H87+H85</f>
        <v>121685.928</v>
      </c>
      <c r="I44" s="87">
        <f t="shared" si="2"/>
        <v>81.66927243250086</v>
      </c>
      <c r="J44" s="79">
        <f>J45+J54+J57+J60+J64+J68+J74+J77+J82+J87+J85</f>
        <v>76523.93</v>
      </c>
      <c r="K44" s="79">
        <f>K45+K54+K57+K60+K64+K68+K74+K77+K82+K87+K85</f>
        <v>23465.039999999997</v>
      </c>
      <c r="L44" s="79">
        <f>L45+L54+L57+L60+L64+L68+L74+L77+L82+L87+L85</f>
        <v>15258.081</v>
      </c>
      <c r="M44" s="67">
        <f t="shared" si="7"/>
        <v>19.93896680424019</v>
      </c>
    </row>
    <row r="45" spans="1:163" s="62" customFormat="1" ht="15">
      <c r="A45" s="49" t="s">
        <v>60</v>
      </c>
      <c r="B45" s="68">
        <f>SUM(B46:B53)</f>
        <v>62544.312999999995</v>
      </c>
      <c r="C45" s="68">
        <f>SUM(C46:C53)</f>
        <v>12074.789</v>
      </c>
      <c r="D45" s="68">
        <f>SUM(D46:D53)</f>
        <v>11403.589</v>
      </c>
      <c r="E45" s="86">
        <f t="shared" si="1"/>
        <v>94.44131073429108</v>
      </c>
      <c r="F45" s="68">
        <f>SUM(F46:F53)</f>
        <v>38608.19</v>
      </c>
      <c r="G45" s="68">
        <f>SUM(G46:G53)</f>
        <v>8943.143</v>
      </c>
      <c r="H45" s="68">
        <f>SUM(H46:H53)</f>
        <v>8281.744999999999</v>
      </c>
      <c r="I45" s="86">
        <f t="shared" si="2"/>
        <v>92.60441211775323</v>
      </c>
      <c r="J45" s="68">
        <f>SUM(J46:J53)</f>
        <v>25396.488999999998</v>
      </c>
      <c r="K45" s="68">
        <f>SUM(K46:K53)</f>
        <v>4592.012</v>
      </c>
      <c r="L45" s="68">
        <f>SUM(L46:L53)</f>
        <v>4582.211</v>
      </c>
      <c r="M45" s="67">
        <f t="shared" si="7"/>
        <v>18.042694799269306</v>
      </c>
      <c r="Q45" s="63"/>
      <c r="U45" s="63"/>
      <c r="Y45" s="63"/>
      <c r="AC45" s="63"/>
      <c r="AG45" s="63"/>
      <c r="AK45" s="63"/>
      <c r="AO45" s="63"/>
      <c r="AT45" s="63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</row>
    <row r="46" spans="1:163" s="62" customFormat="1" ht="61.5">
      <c r="A46" s="75" t="s">
        <v>72</v>
      </c>
      <c r="B46" s="69">
        <f aca="true" t="shared" si="8" ref="B46:B86">F46+J46</f>
        <v>1101.132</v>
      </c>
      <c r="C46" s="69">
        <f aca="true" t="shared" si="9" ref="C46:C86">G46+K46</f>
        <v>192.71</v>
      </c>
      <c r="D46" s="77">
        <f t="shared" si="3"/>
        <v>192.71</v>
      </c>
      <c r="E46" s="86">
        <f t="shared" si="1"/>
        <v>100</v>
      </c>
      <c r="F46" s="69">
        <v>1101.132</v>
      </c>
      <c r="G46" s="69">
        <v>192.71</v>
      </c>
      <c r="H46" s="69">
        <v>192.71</v>
      </c>
      <c r="I46" s="86">
        <f t="shared" si="2"/>
        <v>100</v>
      </c>
      <c r="J46" s="85"/>
      <c r="K46" s="85"/>
      <c r="L46" s="85"/>
      <c r="M46" s="67" t="e">
        <f t="shared" si="7"/>
        <v>#DIV/0!</v>
      </c>
      <c r="Q46" s="63"/>
      <c r="U46" s="63"/>
      <c r="Y46" s="63"/>
      <c r="AC46" s="63"/>
      <c r="AG46" s="63"/>
      <c r="AK46" s="63"/>
      <c r="AO46" s="63"/>
      <c r="AT46" s="63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</row>
    <row r="47" spans="1:46" ht="77.25">
      <c r="A47" s="58" t="s">
        <v>73</v>
      </c>
      <c r="B47" s="69">
        <f t="shared" si="8"/>
        <v>1338.431</v>
      </c>
      <c r="C47" s="69">
        <f t="shared" si="9"/>
        <v>235.229</v>
      </c>
      <c r="D47" s="77">
        <f t="shared" si="3"/>
        <v>235.226</v>
      </c>
      <c r="E47" s="86">
        <f t="shared" si="1"/>
        <v>99.99872464704606</v>
      </c>
      <c r="F47" s="51">
        <v>1300.731</v>
      </c>
      <c r="G47" s="51">
        <v>232.729</v>
      </c>
      <c r="H47" s="51">
        <v>232.726</v>
      </c>
      <c r="I47" s="86">
        <f t="shared" si="2"/>
        <v>99.99871094706718</v>
      </c>
      <c r="J47" s="51">
        <v>37.7</v>
      </c>
      <c r="K47" s="51">
        <v>2.5</v>
      </c>
      <c r="L47" s="51">
        <v>2.5</v>
      </c>
      <c r="M47" s="67">
        <f t="shared" si="7"/>
        <v>6.63129973474801</v>
      </c>
      <c r="N47" s="5"/>
      <c r="O47" s="5"/>
      <c r="P47" s="5"/>
      <c r="Q47" s="15"/>
      <c r="R47" s="5"/>
      <c r="S47" s="5"/>
      <c r="T47" s="5"/>
      <c r="U47" s="15"/>
      <c r="V47" s="5"/>
      <c r="W47" s="5"/>
      <c r="X47" s="5"/>
      <c r="Y47" s="15"/>
      <c r="Z47" s="5"/>
      <c r="AA47" s="5"/>
      <c r="AB47" s="5"/>
      <c r="AC47" s="15"/>
      <c r="AD47" s="5"/>
      <c r="AE47" s="5"/>
      <c r="AF47" s="5"/>
      <c r="AG47" s="15"/>
      <c r="AH47" s="5"/>
      <c r="AI47" s="5"/>
      <c r="AJ47" s="5"/>
      <c r="AK47" s="15"/>
      <c r="AL47" s="5"/>
      <c r="AM47" s="5"/>
      <c r="AN47" s="5"/>
      <c r="AO47" s="15"/>
      <c r="AP47" s="5"/>
      <c r="AQ47" s="5"/>
      <c r="AR47" s="5"/>
      <c r="AS47" s="5"/>
      <c r="AT47" s="15"/>
    </row>
    <row r="48" spans="1:46" ht="61.5">
      <c r="A48" s="58" t="s">
        <v>74</v>
      </c>
      <c r="B48" s="69">
        <f t="shared" si="8"/>
        <v>47749.757</v>
      </c>
      <c r="C48" s="69">
        <f t="shared" si="9"/>
        <v>8987.73</v>
      </c>
      <c r="D48" s="77">
        <f t="shared" si="3"/>
        <v>8851.536</v>
      </c>
      <c r="E48" s="86">
        <f t="shared" si="1"/>
        <v>98.48466742992947</v>
      </c>
      <c r="F48" s="51">
        <v>24663.762</v>
      </c>
      <c r="G48" s="51">
        <v>4526.677</v>
      </c>
      <c r="H48" s="51">
        <v>4400.284</v>
      </c>
      <c r="I48" s="86">
        <f t="shared" si="2"/>
        <v>97.20781933413849</v>
      </c>
      <c r="J48" s="51">
        <v>23085.995</v>
      </c>
      <c r="K48" s="51">
        <v>4461.053</v>
      </c>
      <c r="L48" s="51">
        <v>4451.252</v>
      </c>
      <c r="M48" s="67">
        <f t="shared" si="7"/>
        <v>19.28117891388264</v>
      </c>
      <c r="N48" s="5"/>
      <c r="O48" s="5"/>
      <c r="P48" s="5"/>
      <c r="Q48" s="15"/>
      <c r="R48" s="5"/>
      <c r="S48" s="5"/>
      <c r="T48" s="5"/>
      <c r="U48" s="15"/>
      <c r="V48" s="5"/>
      <c r="W48" s="5"/>
      <c r="X48" s="5"/>
      <c r="Y48" s="15"/>
      <c r="Z48" s="5"/>
      <c r="AA48" s="5"/>
      <c r="AB48" s="5"/>
      <c r="AC48" s="15"/>
      <c r="AD48" s="5"/>
      <c r="AE48" s="5"/>
      <c r="AF48" s="5"/>
      <c r="AG48" s="15"/>
      <c r="AH48" s="5"/>
      <c r="AI48" s="5"/>
      <c r="AJ48" s="5"/>
      <c r="AK48" s="15"/>
      <c r="AL48" s="5"/>
      <c r="AM48" s="5"/>
      <c r="AN48" s="5"/>
      <c r="AO48" s="15"/>
      <c r="AP48" s="5"/>
      <c r="AQ48" s="5"/>
      <c r="AR48" s="5"/>
      <c r="AS48" s="5"/>
      <c r="AT48" s="15"/>
    </row>
    <row r="49" spans="1:46" ht="15">
      <c r="A49" s="58" t="s">
        <v>34</v>
      </c>
      <c r="B49" s="69">
        <f t="shared" si="8"/>
        <v>0</v>
      </c>
      <c r="C49" s="69">
        <f t="shared" si="9"/>
        <v>0</v>
      </c>
      <c r="D49" s="77">
        <f t="shared" si="3"/>
        <v>0</v>
      </c>
      <c r="E49" s="86" t="e">
        <f t="shared" si="1"/>
        <v>#DIV/0!</v>
      </c>
      <c r="F49" s="51">
        <v>0</v>
      </c>
      <c r="G49" s="51">
        <v>0</v>
      </c>
      <c r="H49" s="51">
        <v>0</v>
      </c>
      <c r="I49" s="86" t="e">
        <f>H49/G49*100</f>
        <v>#DIV/0!</v>
      </c>
      <c r="J49" s="51">
        <v>0</v>
      </c>
      <c r="K49" s="51">
        <v>0</v>
      </c>
      <c r="L49" s="51">
        <v>0</v>
      </c>
      <c r="M49" s="67" t="e">
        <f t="shared" si="7"/>
        <v>#DIV/0!</v>
      </c>
      <c r="N49" s="5"/>
      <c r="O49" s="5"/>
      <c r="P49" s="5"/>
      <c r="Q49" s="15"/>
      <c r="R49" s="5"/>
      <c r="S49" s="5"/>
      <c r="T49" s="5"/>
      <c r="U49" s="15"/>
      <c r="V49" s="5"/>
      <c r="W49" s="5"/>
      <c r="X49" s="5"/>
      <c r="Y49" s="15"/>
      <c r="Z49" s="5"/>
      <c r="AA49" s="5"/>
      <c r="AB49" s="5"/>
      <c r="AC49" s="15"/>
      <c r="AD49" s="5"/>
      <c r="AE49" s="5"/>
      <c r="AF49" s="5"/>
      <c r="AG49" s="15"/>
      <c r="AH49" s="5"/>
      <c r="AI49" s="5"/>
      <c r="AJ49" s="5"/>
      <c r="AK49" s="15"/>
      <c r="AL49" s="5"/>
      <c r="AM49" s="5"/>
      <c r="AN49" s="5"/>
      <c r="AO49" s="15"/>
      <c r="AP49" s="5"/>
      <c r="AQ49" s="5"/>
      <c r="AR49" s="5"/>
      <c r="AS49" s="5"/>
      <c r="AT49" s="15"/>
    </row>
    <row r="50" spans="1:46" ht="61.5">
      <c r="A50" s="58" t="s">
        <v>75</v>
      </c>
      <c r="B50" s="69">
        <f t="shared" si="8"/>
        <v>3996.357</v>
      </c>
      <c r="C50" s="69">
        <f t="shared" si="9"/>
        <v>756.217</v>
      </c>
      <c r="D50" s="77">
        <f t="shared" si="3"/>
        <v>756.215</v>
      </c>
      <c r="E50" s="86">
        <f t="shared" si="1"/>
        <v>99.99973552564938</v>
      </c>
      <c r="F50" s="51">
        <v>3996.357</v>
      </c>
      <c r="G50" s="51">
        <v>756.217</v>
      </c>
      <c r="H50" s="51">
        <v>756.215</v>
      </c>
      <c r="I50" s="86">
        <f t="shared" si="2"/>
        <v>99.99973552564938</v>
      </c>
      <c r="J50" s="51">
        <v>0</v>
      </c>
      <c r="K50" s="52">
        <v>0</v>
      </c>
      <c r="L50" s="52">
        <v>0</v>
      </c>
      <c r="M50" s="67" t="e">
        <f t="shared" si="7"/>
        <v>#DIV/0!</v>
      </c>
      <c r="N50" s="5"/>
      <c r="O50" s="5"/>
      <c r="P50" s="5"/>
      <c r="Q50" s="15"/>
      <c r="R50" s="5"/>
      <c r="S50" s="5"/>
      <c r="T50" s="5"/>
      <c r="U50" s="15"/>
      <c r="V50" s="5"/>
      <c r="W50" s="5"/>
      <c r="X50" s="5"/>
      <c r="Y50" s="15"/>
      <c r="Z50" s="5"/>
      <c r="AA50" s="5"/>
      <c r="AB50" s="5"/>
      <c r="AC50" s="15"/>
      <c r="AD50" s="5"/>
      <c r="AE50" s="5"/>
      <c r="AF50" s="5"/>
      <c r="AG50" s="15"/>
      <c r="AH50" s="5"/>
      <c r="AI50" s="5"/>
      <c r="AJ50" s="5"/>
      <c r="AK50" s="15"/>
      <c r="AL50" s="5"/>
      <c r="AM50" s="5"/>
      <c r="AN50" s="5"/>
      <c r="AO50" s="15"/>
      <c r="AP50" s="5"/>
      <c r="AQ50" s="5"/>
      <c r="AR50" s="5"/>
      <c r="AS50" s="5"/>
      <c r="AT50" s="15"/>
    </row>
    <row r="51" spans="1:46" ht="30.75">
      <c r="A51" s="58" t="s">
        <v>68</v>
      </c>
      <c r="B51" s="69">
        <f t="shared" si="8"/>
        <v>0</v>
      </c>
      <c r="C51" s="69">
        <f t="shared" si="9"/>
        <v>0</v>
      </c>
      <c r="D51" s="77">
        <f t="shared" si="3"/>
        <v>0</v>
      </c>
      <c r="E51" s="86" t="e">
        <f t="shared" si="1"/>
        <v>#DIV/0!</v>
      </c>
      <c r="F51" s="51">
        <v>0</v>
      </c>
      <c r="G51" s="51">
        <v>0</v>
      </c>
      <c r="H51" s="51">
        <v>0</v>
      </c>
      <c r="I51" s="86" t="e">
        <f t="shared" si="2"/>
        <v>#DIV/0!</v>
      </c>
      <c r="J51" s="51">
        <v>0</v>
      </c>
      <c r="K51" s="52">
        <v>0</v>
      </c>
      <c r="L51" s="52">
        <v>0</v>
      </c>
      <c r="M51" s="67" t="e">
        <f t="shared" si="7"/>
        <v>#DIV/0!</v>
      </c>
      <c r="N51" s="5"/>
      <c r="O51" s="5"/>
      <c r="P51" s="5"/>
      <c r="Q51" s="15"/>
      <c r="R51" s="5"/>
      <c r="S51" s="5"/>
      <c r="T51" s="5"/>
      <c r="U51" s="15"/>
      <c r="V51" s="5"/>
      <c r="W51" s="5"/>
      <c r="X51" s="5"/>
      <c r="Y51" s="15"/>
      <c r="Z51" s="5"/>
      <c r="AA51" s="5"/>
      <c r="AB51" s="5"/>
      <c r="AC51" s="15"/>
      <c r="AD51" s="5"/>
      <c r="AE51" s="5"/>
      <c r="AF51" s="5"/>
      <c r="AG51" s="15"/>
      <c r="AH51" s="5"/>
      <c r="AI51" s="5"/>
      <c r="AJ51" s="5"/>
      <c r="AK51" s="15"/>
      <c r="AL51" s="5"/>
      <c r="AM51" s="5"/>
      <c r="AN51" s="5"/>
      <c r="AO51" s="15"/>
      <c r="AP51" s="5"/>
      <c r="AQ51" s="5"/>
      <c r="AR51" s="5"/>
      <c r="AS51" s="5"/>
      <c r="AT51" s="15"/>
    </row>
    <row r="52" spans="1:46" ht="15">
      <c r="A52" s="58" t="s">
        <v>31</v>
      </c>
      <c r="B52" s="69">
        <f t="shared" si="8"/>
        <v>803.197</v>
      </c>
      <c r="C52" s="69">
        <f t="shared" si="9"/>
        <v>0</v>
      </c>
      <c r="D52" s="77">
        <f t="shared" si="3"/>
        <v>0</v>
      </c>
      <c r="E52" s="86" t="e">
        <f t="shared" si="1"/>
        <v>#DIV/0!</v>
      </c>
      <c r="F52" s="52">
        <v>648.077</v>
      </c>
      <c r="G52" s="76">
        <v>0</v>
      </c>
      <c r="H52" s="52">
        <v>0</v>
      </c>
      <c r="I52" s="86" t="e">
        <f t="shared" si="2"/>
        <v>#DIV/0!</v>
      </c>
      <c r="J52" s="52">
        <v>155.12</v>
      </c>
      <c r="K52" s="52">
        <v>0</v>
      </c>
      <c r="L52" s="52">
        <v>0</v>
      </c>
      <c r="M52" s="67">
        <f t="shared" si="7"/>
        <v>0</v>
      </c>
      <c r="N52" s="5"/>
      <c r="O52" s="5"/>
      <c r="P52" s="5"/>
      <c r="Q52" s="15"/>
      <c r="R52" s="5"/>
      <c r="S52" s="5"/>
      <c r="T52" s="5"/>
      <c r="U52" s="15"/>
      <c r="V52" s="5"/>
      <c r="W52" s="5"/>
      <c r="X52" s="5"/>
      <c r="Y52" s="15"/>
      <c r="Z52" s="5"/>
      <c r="AA52" s="5"/>
      <c r="AB52" s="5"/>
      <c r="AC52" s="15"/>
      <c r="AD52" s="5"/>
      <c r="AE52" s="5"/>
      <c r="AF52" s="5"/>
      <c r="AG52" s="15"/>
      <c r="AH52" s="5"/>
      <c r="AI52" s="5"/>
      <c r="AJ52" s="5"/>
      <c r="AK52" s="15"/>
      <c r="AL52" s="5"/>
      <c r="AM52" s="5"/>
      <c r="AN52" s="5"/>
      <c r="AO52" s="15"/>
      <c r="AP52" s="5"/>
      <c r="AQ52" s="5"/>
      <c r="AR52" s="5"/>
      <c r="AS52" s="5"/>
      <c r="AT52" s="15"/>
    </row>
    <row r="53" spans="1:46" ht="15">
      <c r="A53" s="58" t="s">
        <v>32</v>
      </c>
      <c r="B53" s="69">
        <v>7555.439</v>
      </c>
      <c r="C53" s="69">
        <v>1902.903</v>
      </c>
      <c r="D53" s="77">
        <v>1367.902</v>
      </c>
      <c r="E53" s="86">
        <f t="shared" si="1"/>
        <v>71.88500937777701</v>
      </c>
      <c r="F53" s="52">
        <v>6898.131</v>
      </c>
      <c r="G53" s="52">
        <v>3234.81</v>
      </c>
      <c r="H53" s="52">
        <v>2699.81</v>
      </c>
      <c r="I53" s="86">
        <f t="shared" si="2"/>
        <v>83.46116155199223</v>
      </c>
      <c r="J53" s="52">
        <v>2117.674</v>
      </c>
      <c r="K53" s="52">
        <v>128.459</v>
      </c>
      <c r="L53" s="52">
        <v>128.459</v>
      </c>
      <c r="M53" s="67">
        <f t="shared" si="7"/>
        <v>6.0660422709066655</v>
      </c>
      <c r="N53" s="5"/>
      <c r="O53" s="5"/>
      <c r="P53" s="5"/>
      <c r="Q53" s="15"/>
      <c r="R53" s="5"/>
      <c r="S53" s="5"/>
      <c r="T53" s="5"/>
      <c r="U53" s="15"/>
      <c r="V53" s="5"/>
      <c r="W53" s="5"/>
      <c r="X53" s="5"/>
      <c r="Y53" s="15"/>
      <c r="Z53" s="5"/>
      <c r="AA53" s="5"/>
      <c r="AB53" s="5"/>
      <c r="AC53" s="15"/>
      <c r="AD53" s="5"/>
      <c r="AE53" s="5"/>
      <c r="AF53" s="5"/>
      <c r="AG53" s="15"/>
      <c r="AH53" s="5"/>
      <c r="AI53" s="5"/>
      <c r="AJ53" s="5"/>
      <c r="AK53" s="15"/>
      <c r="AL53" s="5"/>
      <c r="AM53" s="5"/>
      <c r="AN53" s="5"/>
      <c r="AO53" s="15"/>
      <c r="AP53" s="5"/>
      <c r="AQ53" s="5"/>
      <c r="AR53" s="5"/>
      <c r="AS53" s="5"/>
      <c r="AT53" s="15"/>
    </row>
    <row r="54" spans="1:163" s="62" customFormat="1" ht="15">
      <c r="A54" s="49" t="s">
        <v>33</v>
      </c>
      <c r="B54" s="68">
        <f>SUM(B55:B56)</f>
        <v>790.15</v>
      </c>
      <c r="C54" s="68">
        <f>SUM(C55:C56)</f>
        <v>749.337</v>
      </c>
      <c r="D54" s="68">
        <f>SUM(D55:D56)</f>
        <v>113.377</v>
      </c>
      <c r="E54" s="86">
        <f t="shared" si="1"/>
        <v>15.13030852607038</v>
      </c>
      <c r="F54" s="54">
        <f>F55+F56</f>
        <v>790.15</v>
      </c>
      <c r="G54" s="54">
        <f>G55+G56</f>
        <v>749.337</v>
      </c>
      <c r="H54" s="54">
        <f>H55+H56</f>
        <v>749.336</v>
      </c>
      <c r="I54" s="86">
        <f t="shared" si="2"/>
        <v>99.99986654869572</v>
      </c>
      <c r="J54" s="54">
        <f>J55+J56</f>
        <v>740</v>
      </c>
      <c r="K54" s="54">
        <f>K55+K56</f>
        <v>740</v>
      </c>
      <c r="L54" s="54">
        <f>L55+L56</f>
        <v>104.041</v>
      </c>
      <c r="M54" s="67">
        <f t="shared" si="7"/>
        <v>14.059594594594593</v>
      </c>
      <c r="N54" s="45"/>
      <c r="O54" s="45"/>
      <c r="P54" s="45"/>
      <c r="Q54" s="44"/>
      <c r="R54" s="45"/>
      <c r="S54" s="45"/>
      <c r="T54" s="45"/>
      <c r="U54" s="44"/>
      <c r="V54" s="45"/>
      <c r="W54" s="45"/>
      <c r="X54" s="45"/>
      <c r="Y54" s="44"/>
      <c r="Z54" s="45"/>
      <c r="AA54" s="45"/>
      <c r="AB54" s="45"/>
      <c r="AC54" s="44"/>
      <c r="AD54" s="45"/>
      <c r="AE54" s="45"/>
      <c r="AF54" s="45"/>
      <c r="AG54" s="44"/>
      <c r="AH54" s="45"/>
      <c r="AI54" s="45"/>
      <c r="AJ54" s="45"/>
      <c r="AK54" s="44"/>
      <c r="AL54" s="45"/>
      <c r="AM54" s="45"/>
      <c r="AN54" s="45"/>
      <c r="AO54" s="44"/>
      <c r="AP54" s="45"/>
      <c r="AQ54" s="45"/>
      <c r="AR54" s="45"/>
      <c r="AS54" s="45"/>
      <c r="AT54" s="44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</row>
    <row r="55" spans="1:46" ht="30.75">
      <c r="A55" s="58" t="s">
        <v>35</v>
      </c>
      <c r="B55" s="69">
        <v>740</v>
      </c>
      <c r="C55" s="69">
        <v>740</v>
      </c>
      <c r="D55" s="77">
        <v>104.041</v>
      </c>
      <c r="E55" s="86">
        <f t="shared" si="1"/>
        <v>14.059594594594593</v>
      </c>
      <c r="F55" s="52">
        <v>740</v>
      </c>
      <c r="G55" s="52">
        <v>740</v>
      </c>
      <c r="H55" s="52">
        <v>740</v>
      </c>
      <c r="I55" s="86">
        <f t="shared" si="2"/>
        <v>100</v>
      </c>
      <c r="J55" s="52">
        <v>740</v>
      </c>
      <c r="K55" s="52">
        <v>740</v>
      </c>
      <c r="L55" s="52">
        <v>104.041</v>
      </c>
      <c r="M55" s="67">
        <f t="shared" si="7"/>
        <v>14.059594594594593</v>
      </c>
      <c r="N55" s="5"/>
      <c r="O55" s="5"/>
      <c r="P55" s="5"/>
      <c r="Q55" s="15"/>
      <c r="R55" s="5"/>
      <c r="S55" s="5"/>
      <c r="T55" s="5"/>
      <c r="U55" s="15"/>
      <c r="V55" s="5"/>
      <c r="W55" s="5"/>
      <c r="X55" s="5"/>
      <c r="Y55" s="15"/>
      <c r="Z55" s="5"/>
      <c r="AA55" s="5"/>
      <c r="AB55" s="5"/>
      <c r="AC55" s="15"/>
      <c r="AD55" s="5"/>
      <c r="AE55" s="5"/>
      <c r="AF55" s="5"/>
      <c r="AG55" s="15"/>
      <c r="AH55" s="5"/>
      <c r="AI55" s="5"/>
      <c r="AJ55" s="5"/>
      <c r="AK55" s="15"/>
      <c r="AL55" s="5"/>
      <c r="AM55" s="5"/>
      <c r="AN55" s="5"/>
      <c r="AO55" s="15"/>
      <c r="AP55" s="5"/>
      <c r="AQ55" s="5"/>
      <c r="AR55" s="5"/>
      <c r="AS55" s="5"/>
      <c r="AT55" s="15"/>
    </row>
    <row r="56" spans="1:46" ht="15">
      <c r="A56" s="58" t="s">
        <v>97</v>
      </c>
      <c r="B56" s="69">
        <f t="shared" si="8"/>
        <v>50.15</v>
      </c>
      <c r="C56" s="69">
        <f t="shared" si="9"/>
        <v>9.337</v>
      </c>
      <c r="D56" s="77">
        <f t="shared" si="3"/>
        <v>9.336</v>
      </c>
      <c r="E56" s="86">
        <f t="shared" si="1"/>
        <v>99.98928992181644</v>
      </c>
      <c r="F56" s="52">
        <v>50.15</v>
      </c>
      <c r="G56" s="52">
        <v>9.337</v>
      </c>
      <c r="H56" s="52">
        <v>9.336</v>
      </c>
      <c r="I56" s="86">
        <f t="shared" si="2"/>
        <v>99.98928992181644</v>
      </c>
      <c r="J56" s="52">
        <v>0</v>
      </c>
      <c r="K56" s="52">
        <v>0</v>
      </c>
      <c r="L56" s="52">
        <v>0</v>
      </c>
      <c r="M56" s="67" t="e">
        <f t="shared" si="7"/>
        <v>#DIV/0!</v>
      </c>
      <c r="N56" s="5"/>
      <c r="O56" s="5"/>
      <c r="P56" s="5"/>
      <c r="Q56" s="15"/>
      <c r="R56" s="5"/>
      <c r="S56" s="5"/>
      <c r="T56" s="5"/>
      <c r="U56" s="15"/>
      <c r="V56" s="5"/>
      <c r="W56" s="5"/>
      <c r="X56" s="5"/>
      <c r="Y56" s="15"/>
      <c r="Z56" s="5"/>
      <c r="AA56" s="5"/>
      <c r="AB56" s="5"/>
      <c r="AC56" s="15"/>
      <c r="AD56" s="5"/>
      <c r="AE56" s="5"/>
      <c r="AF56" s="5"/>
      <c r="AG56" s="15"/>
      <c r="AH56" s="5"/>
      <c r="AI56" s="5"/>
      <c r="AJ56" s="5"/>
      <c r="AK56" s="15"/>
      <c r="AL56" s="5"/>
      <c r="AM56" s="5"/>
      <c r="AN56" s="5"/>
      <c r="AO56" s="15"/>
      <c r="AP56" s="5"/>
      <c r="AQ56" s="5"/>
      <c r="AR56" s="5"/>
      <c r="AS56" s="5"/>
      <c r="AT56" s="15"/>
    </row>
    <row r="57" spans="1:163" s="62" customFormat="1" ht="30.75">
      <c r="A57" s="49" t="s">
        <v>84</v>
      </c>
      <c r="B57" s="68">
        <f>SUM(B58:B59)</f>
        <v>178.41</v>
      </c>
      <c r="C57" s="68">
        <f>SUM(C58:C59)</f>
        <v>45</v>
      </c>
      <c r="D57" s="68">
        <f>SUM(D58:D59)</f>
        <v>0</v>
      </c>
      <c r="E57" s="86">
        <f t="shared" si="1"/>
        <v>0</v>
      </c>
      <c r="F57" s="53">
        <f>F59</f>
        <v>45</v>
      </c>
      <c r="G57" s="53">
        <f>G59</f>
        <v>45</v>
      </c>
      <c r="H57" s="53">
        <f>H59</f>
        <v>0</v>
      </c>
      <c r="I57" s="86">
        <f t="shared" si="2"/>
        <v>0</v>
      </c>
      <c r="J57" s="53">
        <f>J59+J58</f>
        <v>133.41</v>
      </c>
      <c r="K57" s="53">
        <f>K59+K58</f>
        <v>0</v>
      </c>
      <c r="L57" s="53">
        <f>L59+L58</f>
        <v>0</v>
      </c>
      <c r="M57" s="67">
        <f t="shared" si="7"/>
        <v>0</v>
      </c>
      <c r="N57" s="45"/>
      <c r="O57" s="45"/>
      <c r="P57" s="45"/>
      <c r="Q57" s="44"/>
      <c r="R57" s="45"/>
      <c r="S57" s="45"/>
      <c r="T57" s="45"/>
      <c r="U57" s="44"/>
      <c r="V57" s="45"/>
      <c r="W57" s="45"/>
      <c r="X57" s="45"/>
      <c r="Y57" s="44"/>
      <c r="Z57" s="45"/>
      <c r="AA57" s="45"/>
      <c r="AB57" s="45"/>
      <c r="AC57" s="44"/>
      <c r="AD57" s="45"/>
      <c r="AE57" s="45"/>
      <c r="AF57" s="45"/>
      <c r="AG57" s="44"/>
      <c r="AH57" s="45"/>
      <c r="AI57" s="45"/>
      <c r="AJ57" s="45"/>
      <c r="AK57" s="44"/>
      <c r="AL57" s="45"/>
      <c r="AM57" s="45"/>
      <c r="AN57" s="45"/>
      <c r="AO57" s="44"/>
      <c r="AP57" s="45"/>
      <c r="AQ57" s="45"/>
      <c r="AR57" s="45"/>
      <c r="AS57" s="45"/>
      <c r="AT57" s="44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</row>
    <row r="58" spans="1:163" s="62" customFormat="1" ht="61.5">
      <c r="A58" s="58" t="s">
        <v>82</v>
      </c>
      <c r="B58" s="69">
        <f t="shared" si="8"/>
        <v>133.41</v>
      </c>
      <c r="C58" s="69">
        <f t="shared" si="9"/>
        <v>0</v>
      </c>
      <c r="D58" s="77">
        <f t="shared" si="3"/>
        <v>0</v>
      </c>
      <c r="E58" s="86" t="e">
        <f t="shared" si="1"/>
        <v>#DIV/0!</v>
      </c>
      <c r="F58" s="51">
        <v>0</v>
      </c>
      <c r="G58" s="51">
        <v>0</v>
      </c>
      <c r="H58" s="51">
        <v>0</v>
      </c>
      <c r="I58" s="86" t="e">
        <f t="shared" si="2"/>
        <v>#DIV/0!</v>
      </c>
      <c r="J58" s="51">
        <v>133.41</v>
      </c>
      <c r="K58" s="51">
        <v>0</v>
      </c>
      <c r="L58" s="51">
        <v>0</v>
      </c>
      <c r="M58" s="67">
        <f t="shared" si="7"/>
        <v>0</v>
      </c>
      <c r="N58" s="45"/>
      <c r="O58" s="45"/>
      <c r="P58" s="45"/>
      <c r="Q58" s="44"/>
      <c r="R58" s="45"/>
      <c r="S58" s="45"/>
      <c r="T58" s="45"/>
      <c r="U58" s="44"/>
      <c r="V58" s="45"/>
      <c r="W58" s="45"/>
      <c r="X58" s="45"/>
      <c r="Y58" s="44"/>
      <c r="Z58" s="45"/>
      <c r="AA58" s="45"/>
      <c r="AB58" s="45"/>
      <c r="AC58" s="44"/>
      <c r="AD58" s="45"/>
      <c r="AE58" s="45"/>
      <c r="AF58" s="45"/>
      <c r="AG58" s="44"/>
      <c r="AH58" s="45"/>
      <c r="AI58" s="45"/>
      <c r="AJ58" s="45"/>
      <c r="AK58" s="44"/>
      <c r="AL58" s="45"/>
      <c r="AM58" s="45"/>
      <c r="AN58" s="45"/>
      <c r="AO58" s="44"/>
      <c r="AP58" s="45"/>
      <c r="AQ58" s="45"/>
      <c r="AR58" s="45"/>
      <c r="AS58" s="45"/>
      <c r="AT58" s="44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</row>
    <row r="59" spans="1:46" ht="46.5">
      <c r="A59" s="58" t="s">
        <v>83</v>
      </c>
      <c r="B59" s="69">
        <f t="shared" si="8"/>
        <v>45</v>
      </c>
      <c r="C59" s="69">
        <f t="shared" si="9"/>
        <v>45</v>
      </c>
      <c r="D59" s="77">
        <f t="shared" si="3"/>
        <v>0</v>
      </c>
      <c r="E59" s="86">
        <f t="shared" si="1"/>
        <v>0</v>
      </c>
      <c r="F59" s="51">
        <v>45</v>
      </c>
      <c r="G59" s="51">
        <v>45</v>
      </c>
      <c r="H59" s="51">
        <v>0</v>
      </c>
      <c r="I59" s="86">
        <f t="shared" si="2"/>
        <v>0</v>
      </c>
      <c r="J59" s="51">
        <v>0</v>
      </c>
      <c r="K59" s="51">
        <v>0</v>
      </c>
      <c r="L59" s="52">
        <v>0</v>
      </c>
      <c r="M59" s="67" t="e">
        <f t="shared" si="7"/>
        <v>#DIV/0!</v>
      </c>
      <c r="N59" s="5"/>
      <c r="O59" s="5"/>
      <c r="P59" s="5"/>
      <c r="Q59" s="15"/>
      <c r="R59" s="5"/>
      <c r="S59" s="5"/>
      <c r="T59" s="5"/>
      <c r="U59" s="15"/>
      <c r="V59" s="5"/>
      <c r="W59" s="5"/>
      <c r="X59" s="5"/>
      <c r="Y59" s="15"/>
      <c r="Z59" s="5"/>
      <c r="AA59" s="5"/>
      <c r="AB59" s="5"/>
      <c r="AC59" s="15"/>
      <c r="AD59" s="5"/>
      <c r="AE59" s="5"/>
      <c r="AF59" s="5"/>
      <c r="AG59" s="15"/>
      <c r="AH59" s="5"/>
      <c r="AI59" s="5"/>
      <c r="AJ59" s="5"/>
      <c r="AK59" s="15"/>
      <c r="AL59" s="5"/>
      <c r="AM59" s="5"/>
      <c r="AN59" s="5"/>
      <c r="AO59" s="15"/>
      <c r="AP59" s="5"/>
      <c r="AQ59" s="5"/>
      <c r="AR59" s="5"/>
      <c r="AS59" s="5"/>
      <c r="AT59" s="15"/>
    </row>
    <row r="60" spans="1:163" s="62" customFormat="1" ht="15">
      <c r="A60" s="49" t="s">
        <v>36</v>
      </c>
      <c r="B60" s="68">
        <f>B61+B62+B63</f>
        <v>53416.344000000005</v>
      </c>
      <c r="C60" s="68">
        <f>C61+C62+C63</f>
        <v>22117.99</v>
      </c>
      <c r="D60" s="68">
        <f>D61+D62+D63</f>
        <v>9130.998</v>
      </c>
      <c r="E60" s="86">
        <f t="shared" si="1"/>
        <v>41.28312744512498</v>
      </c>
      <c r="F60" s="54">
        <f>F61+F62+F63</f>
        <v>53416.344000000005</v>
      </c>
      <c r="G60" s="54">
        <f>G61+G62+G63</f>
        <v>22117.99</v>
      </c>
      <c r="H60" s="54">
        <f>H61+H62+H63</f>
        <v>10495.745</v>
      </c>
      <c r="I60" s="86">
        <f t="shared" si="2"/>
        <v>47.453430442820526</v>
      </c>
      <c r="J60" s="54">
        <f>J61+J62+J63</f>
        <v>12312.5</v>
      </c>
      <c r="K60" s="54">
        <f>K61+K62+K63</f>
        <v>2530.5</v>
      </c>
      <c r="L60" s="54">
        <f>L61+L62+L63</f>
        <v>1165.753</v>
      </c>
      <c r="M60" s="67">
        <f t="shared" si="7"/>
        <v>9.46804467005076</v>
      </c>
      <c r="N60" s="45"/>
      <c r="O60" s="45"/>
      <c r="P60" s="45"/>
      <c r="Q60" s="44"/>
      <c r="R60" s="45"/>
      <c r="S60" s="45"/>
      <c r="T60" s="45"/>
      <c r="U60" s="44"/>
      <c r="V60" s="45"/>
      <c r="W60" s="45"/>
      <c r="X60" s="45"/>
      <c r="Y60" s="44"/>
      <c r="Z60" s="45"/>
      <c r="AA60" s="45"/>
      <c r="AB60" s="45"/>
      <c r="AC60" s="44"/>
      <c r="AD60" s="45"/>
      <c r="AE60" s="45"/>
      <c r="AF60" s="45"/>
      <c r="AG60" s="44"/>
      <c r="AH60" s="45"/>
      <c r="AI60" s="45"/>
      <c r="AJ60" s="45"/>
      <c r="AK60" s="44"/>
      <c r="AL60" s="45"/>
      <c r="AM60" s="45"/>
      <c r="AN60" s="45"/>
      <c r="AO60" s="44"/>
      <c r="AP60" s="45"/>
      <c r="AQ60" s="45"/>
      <c r="AR60" s="45"/>
      <c r="AS60" s="45"/>
      <c r="AT60" s="44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</row>
    <row r="61" spans="1:46" ht="15">
      <c r="A61" s="58" t="s">
        <v>37</v>
      </c>
      <c r="B61" s="69">
        <v>26086.05</v>
      </c>
      <c r="C61" s="69">
        <v>7859.54</v>
      </c>
      <c r="D61" s="77">
        <v>6647.056</v>
      </c>
      <c r="E61" s="86">
        <f t="shared" si="1"/>
        <v>84.57309206391214</v>
      </c>
      <c r="F61" s="52">
        <v>26086.05</v>
      </c>
      <c r="G61" s="52">
        <v>7859.54</v>
      </c>
      <c r="H61" s="52">
        <v>6647.056</v>
      </c>
      <c r="I61" s="86">
        <f t="shared" si="2"/>
        <v>84.57309206391214</v>
      </c>
      <c r="J61" s="52">
        <v>12.5</v>
      </c>
      <c r="K61" s="52">
        <v>12.5</v>
      </c>
      <c r="L61" s="52">
        <v>12.5</v>
      </c>
      <c r="M61" s="67">
        <f t="shared" si="7"/>
        <v>100</v>
      </c>
      <c r="N61" s="5"/>
      <c r="O61" s="5"/>
      <c r="P61" s="5"/>
      <c r="Q61" s="15"/>
      <c r="R61" s="5"/>
      <c r="S61" s="5"/>
      <c r="T61" s="5"/>
      <c r="U61" s="15"/>
      <c r="V61" s="5"/>
      <c r="W61" s="5"/>
      <c r="X61" s="5"/>
      <c r="Y61" s="15"/>
      <c r="Z61" s="5"/>
      <c r="AA61" s="5"/>
      <c r="AB61" s="5"/>
      <c r="AC61" s="15"/>
      <c r="AD61" s="5"/>
      <c r="AE61" s="5"/>
      <c r="AF61" s="5"/>
      <c r="AG61" s="15"/>
      <c r="AH61" s="5"/>
      <c r="AI61" s="5"/>
      <c r="AJ61" s="5"/>
      <c r="AK61" s="15"/>
      <c r="AL61" s="5"/>
      <c r="AM61" s="5"/>
      <c r="AN61" s="5"/>
      <c r="AO61" s="15"/>
      <c r="AP61" s="5"/>
      <c r="AQ61" s="5"/>
      <c r="AR61" s="5"/>
      <c r="AS61" s="5"/>
      <c r="AT61" s="15"/>
    </row>
    <row r="62" spans="1:46" ht="15">
      <c r="A62" s="58" t="s">
        <v>38</v>
      </c>
      <c r="B62" s="69">
        <v>14100</v>
      </c>
      <c r="C62" s="69">
        <v>3198.5</v>
      </c>
      <c r="D62" s="77">
        <v>1833.753</v>
      </c>
      <c r="E62" s="86">
        <f t="shared" si="1"/>
        <v>57.33165546349851</v>
      </c>
      <c r="F62" s="52">
        <v>14100</v>
      </c>
      <c r="G62" s="52">
        <v>3198.5</v>
      </c>
      <c r="H62" s="52">
        <v>3198.5</v>
      </c>
      <c r="I62" s="86">
        <f t="shared" si="2"/>
        <v>100</v>
      </c>
      <c r="J62" s="52">
        <v>11100</v>
      </c>
      <c r="K62" s="52">
        <v>2518</v>
      </c>
      <c r="L62" s="52">
        <v>1153.253</v>
      </c>
      <c r="M62" s="67">
        <f t="shared" si="7"/>
        <v>10.389666666666667</v>
      </c>
      <c r="N62" s="5"/>
      <c r="O62" s="5"/>
      <c r="P62" s="5"/>
      <c r="Q62" s="15"/>
      <c r="R62" s="5"/>
      <c r="S62" s="5"/>
      <c r="T62" s="5"/>
      <c r="U62" s="15"/>
      <c r="V62" s="5"/>
      <c r="W62" s="5"/>
      <c r="X62" s="5"/>
      <c r="Y62" s="15"/>
      <c r="Z62" s="5"/>
      <c r="AA62" s="5"/>
      <c r="AB62" s="5"/>
      <c r="AC62" s="15"/>
      <c r="AD62" s="5"/>
      <c r="AE62" s="5"/>
      <c r="AF62" s="5"/>
      <c r="AG62" s="15"/>
      <c r="AH62" s="5"/>
      <c r="AI62" s="5"/>
      <c r="AJ62" s="5"/>
      <c r="AK62" s="15"/>
      <c r="AL62" s="5"/>
      <c r="AM62" s="5"/>
      <c r="AN62" s="5"/>
      <c r="AO62" s="15"/>
      <c r="AP62" s="5"/>
      <c r="AQ62" s="5"/>
      <c r="AR62" s="5"/>
      <c r="AS62" s="5"/>
      <c r="AT62" s="15"/>
    </row>
    <row r="63" spans="1:46" ht="30.75">
      <c r="A63" s="58" t="s">
        <v>39</v>
      </c>
      <c r="B63" s="69">
        <v>13230.294</v>
      </c>
      <c r="C63" s="69">
        <v>11059.95</v>
      </c>
      <c r="D63" s="77">
        <v>650.189</v>
      </c>
      <c r="E63" s="86">
        <f t="shared" si="1"/>
        <v>5.878769795523487</v>
      </c>
      <c r="F63" s="52">
        <v>13230.294</v>
      </c>
      <c r="G63" s="52">
        <v>11059.95</v>
      </c>
      <c r="H63" s="52">
        <v>650.189</v>
      </c>
      <c r="I63" s="86">
        <f t="shared" si="2"/>
        <v>5.878769795523487</v>
      </c>
      <c r="J63" s="52">
        <v>1200</v>
      </c>
      <c r="K63" s="52">
        <v>0</v>
      </c>
      <c r="L63" s="52">
        <v>0</v>
      </c>
      <c r="M63" s="67">
        <f t="shared" si="7"/>
        <v>0</v>
      </c>
      <c r="N63" s="5"/>
      <c r="O63" s="5"/>
      <c r="P63" s="5"/>
      <c r="Q63" s="15"/>
      <c r="R63" s="5"/>
      <c r="S63" s="5"/>
      <c r="T63" s="5"/>
      <c r="U63" s="15"/>
      <c r="V63" s="5"/>
      <c r="W63" s="5"/>
      <c r="X63" s="5"/>
      <c r="Y63" s="15"/>
      <c r="Z63" s="5"/>
      <c r="AA63" s="5"/>
      <c r="AB63" s="5"/>
      <c r="AC63" s="15"/>
      <c r="AD63" s="5"/>
      <c r="AE63" s="5"/>
      <c r="AF63" s="5"/>
      <c r="AG63" s="15"/>
      <c r="AH63" s="5"/>
      <c r="AI63" s="5"/>
      <c r="AJ63" s="5"/>
      <c r="AK63" s="15"/>
      <c r="AL63" s="5"/>
      <c r="AM63" s="5"/>
      <c r="AN63" s="5"/>
      <c r="AO63" s="15"/>
      <c r="AP63" s="5"/>
      <c r="AQ63" s="5"/>
      <c r="AR63" s="5"/>
      <c r="AS63" s="5"/>
      <c r="AT63" s="15"/>
    </row>
    <row r="64" spans="1:163" s="66" customFormat="1" ht="15">
      <c r="A64" s="49" t="s">
        <v>40</v>
      </c>
      <c r="B64" s="68">
        <f>B65+B66+B67</f>
        <v>13508.471</v>
      </c>
      <c r="C64" s="68">
        <f>C65+C66+C67</f>
        <v>4965.0779999999995</v>
      </c>
      <c r="D64" s="68">
        <f>D65+D66+D67</f>
        <v>3944.2253</v>
      </c>
      <c r="E64" s="86">
        <f t="shared" si="1"/>
        <v>79.43934214125137</v>
      </c>
      <c r="F64" s="54">
        <f>F65+F66+F67</f>
        <v>5799.153</v>
      </c>
      <c r="G64" s="54">
        <f>G65+G66+G67</f>
        <v>1098.724</v>
      </c>
      <c r="H64" s="54">
        <f>H65+H66+H67</f>
        <v>1098.724</v>
      </c>
      <c r="I64" s="86">
        <f t="shared" si="2"/>
        <v>100</v>
      </c>
      <c r="J64" s="54">
        <f>J65+J66+J67</f>
        <v>13246.471</v>
      </c>
      <c r="K64" s="54">
        <f>K65+K66+K67</f>
        <v>4765.077</v>
      </c>
      <c r="L64" s="54">
        <f>L65+L66+L67</f>
        <v>3744.2250000000004</v>
      </c>
      <c r="M64" s="67">
        <f t="shared" si="7"/>
        <v>28.265830197340865</v>
      </c>
      <c r="N64" s="64"/>
      <c r="O64" s="64"/>
      <c r="P64" s="64"/>
      <c r="Q64" s="65"/>
      <c r="R64" s="64"/>
      <c r="S64" s="64"/>
      <c r="T64" s="64"/>
      <c r="U64" s="65"/>
      <c r="V64" s="64"/>
      <c r="W64" s="64"/>
      <c r="X64" s="64"/>
      <c r="Y64" s="65"/>
      <c r="Z64" s="64"/>
      <c r="AA64" s="64"/>
      <c r="AB64" s="64"/>
      <c r="AC64" s="65"/>
      <c r="AD64" s="64"/>
      <c r="AE64" s="64"/>
      <c r="AF64" s="64"/>
      <c r="AG64" s="65"/>
      <c r="AH64" s="64"/>
      <c r="AI64" s="64"/>
      <c r="AJ64" s="64"/>
      <c r="AK64" s="65"/>
      <c r="AL64" s="64"/>
      <c r="AM64" s="64"/>
      <c r="AN64" s="64"/>
      <c r="AO64" s="65"/>
      <c r="AP64" s="64"/>
      <c r="AQ64" s="64"/>
      <c r="AR64" s="64"/>
      <c r="AS64" s="64"/>
      <c r="AT64" s="65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</row>
    <row r="65" spans="1:46" ht="15">
      <c r="A65" s="58" t="s">
        <v>41</v>
      </c>
      <c r="B65" s="69">
        <v>1112</v>
      </c>
      <c r="C65" s="69">
        <v>1002.862</v>
      </c>
      <c r="D65" s="77">
        <f t="shared" si="3"/>
        <v>2.862</v>
      </c>
      <c r="E65" s="86">
        <f t="shared" si="1"/>
        <v>0.2853832331866199</v>
      </c>
      <c r="F65" s="52">
        <v>62</v>
      </c>
      <c r="G65" s="52">
        <v>0</v>
      </c>
      <c r="H65" s="52">
        <v>0</v>
      </c>
      <c r="I65" s="86" t="e">
        <f t="shared" si="2"/>
        <v>#DIV/0!</v>
      </c>
      <c r="J65" s="52">
        <v>1050</v>
      </c>
      <c r="K65" s="52">
        <v>1002.862</v>
      </c>
      <c r="L65" s="52">
        <v>2.862</v>
      </c>
      <c r="M65" s="67">
        <f t="shared" si="7"/>
        <v>0.2725714285714286</v>
      </c>
      <c r="N65" s="5"/>
      <c r="O65" s="5"/>
      <c r="P65" s="5"/>
      <c r="Q65" s="15"/>
      <c r="R65" s="5"/>
      <c r="S65" s="5"/>
      <c r="T65" s="5"/>
      <c r="U65" s="15"/>
      <c r="V65" s="5"/>
      <c r="W65" s="5"/>
      <c r="X65" s="5"/>
      <c r="Y65" s="15"/>
      <c r="Z65" s="5"/>
      <c r="AA65" s="5"/>
      <c r="AB65" s="5"/>
      <c r="AC65" s="15"/>
      <c r="AD65" s="5"/>
      <c r="AE65" s="5"/>
      <c r="AF65" s="5"/>
      <c r="AG65" s="15"/>
      <c r="AH65" s="5"/>
      <c r="AI65" s="5"/>
      <c r="AJ65" s="5"/>
      <c r="AK65" s="15"/>
      <c r="AL65" s="5"/>
      <c r="AM65" s="5"/>
      <c r="AN65" s="5"/>
      <c r="AO65" s="15"/>
      <c r="AP65" s="5"/>
      <c r="AQ65" s="5"/>
      <c r="AR65" s="5"/>
      <c r="AS65" s="5"/>
      <c r="AT65" s="15"/>
    </row>
    <row r="66" spans="1:46" ht="15">
      <c r="A66" s="58" t="s">
        <v>42</v>
      </c>
      <c r="B66" s="69">
        <v>4980.039</v>
      </c>
      <c r="C66" s="69">
        <v>2901.524</v>
      </c>
      <c r="D66" s="77">
        <v>2900.6703</v>
      </c>
      <c r="E66" s="86">
        <f t="shared" si="1"/>
        <v>99.9705775309803</v>
      </c>
      <c r="F66" s="52">
        <v>2727.653</v>
      </c>
      <c r="G66" s="52">
        <v>1098.724</v>
      </c>
      <c r="H66" s="52">
        <v>1098.724</v>
      </c>
      <c r="I66" s="86">
        <f t="shared" si="2"/>
        <v>100</v>
      </c>
      <c r="J66" s="52">
        <v>4780.039</v>
      </c>
      <c r="K66" s="52">
        <v>2701.524</v>
      </c>
      <c r="L66" s="52">
        <v>2700.67</v>
      </c>
      <c r="M66" s="67">
        <f t="shared" si="7"/>
        <v>56.49891141055544</v>
      </c>
      <c r="N66" s="5"/>
      <c r="O66" s="5"/>
      <c r="P66" s="5"/>
      <c r="Q66" s="15"/>
      <c r="R66" s="5"/>
      <c r="S66" s="5"/>
      <c r="T66" s="5"/>
      <c r="U66" s="15"/>
      <c r="V66" s="5"/>
      <c r="W66" s="5"/>
      <c r="X66" s="5"/>
      <c r="Y66" s="15"/>
      <c r="Z66" s="5"/>
      <c r="AA66" s="5"/>
      <c r="AB66" s="5"/>
      <c r="AC66" s="15"/>
      <c r="AD66" s="5"/>
      <c r="AE66" s="5"/>
      <c r="AF66" s="5"/>
      <c r="AG66" s="15"/>
      <c r="AH66" s="5"/>
      <c r="AI66" s="5"/>
      <c r="AJ66" s="5"/>
      <c r="AK66" s="15"/>
      <c r="AL66" s="5"/>
      <c r="AM66" s="5"/>
      <c r="AN66" s="5"/>
      <c r="AO66" s="15"/>
      <c r="AP66" s="5"/>
      <c r="AQ66" s="5"/>
      <c r="AR66" s="5"/>
      <c r="AS66" s="5"/>
      <c r="AT66" s="15"/>
    </row>
    <row r="67" spans="1:46" ht="15">
      <c r="A67" s="58" t="s">
        <v>43</v>
      </c>
      <c r="B67" s="69">
        <v>7416.432</v>
      </c>
      <c r="C67" s="69">
        <v>1060.692</v>
      </c>
      <c r="D67" s="77">
        <v>1040.693</v>
      </c>
      <c r="E67" s="86">
        <f t="shared" si="1"/>
        <v>98.11453277671558</v>
      </c>
      <c r="F67" s="52">
        <v>3009.5</v>
      </c>
      <c r="G67" s="52">
        <v>0</v>
      </c>
      <c r="H67" s="52">
        <v>0</v>
      </c>
      <c r="I67" s="86" t="e">
        <f t="shared" si="2"/>
        <v>#DIV/0!</v>
      </c>
      <c r="J67" s="52">
        <v>7416.432</v>
      </c>
      <c r="K67" s="52">
        <v>1060.691</v>
      </c>
      <c r="L67" s="52">
        <v>1040.693</v>
      </c>
      <c r="M67" s="67">
        <f t="shared" si="7"/>
        <v>14.03225971734117</v>
      </c>
      <c r="N67" s="5"/>
      <c r="O67" s="5"/>
      <c r="P67" s="5"/>
      <c r="Q67" s="15"/>
      <c r="R67" s="5"/>
      <c r="S67" s="5"/>
      <c r="T67" s="5"/>
      <c r="U67" s="15"/>
      <c r="V67" s="5"/>
      <c r="W67" s="5"/>
      <c r="X67" s="5"/>
      <c r="Y67" s="15"/>
      <c r="Z67" s="5"/>
      <c r="AA67" s="5"/>
      <c r="AB67" s="5"/>
      <c r="AC67" s="15"/>
      <c r="AD67" s="5"/>
      <c r="AE67" s="5"/>
      <c r="AF67" s="5"/>
      <c r="AG67" s="15"/>
      <c r="AH67" s="5"/>
      <c r="AI67" s="5"/>
      <c r="AJ67" s="5"/>
      <c r="AK67" s="15"/>
      <c r="AL67" s="5"/>
      <c r="AM67" s="5"/>
      <c r="AN67" s="5"/>
      <c r="AO67" s="15"/>
      <c r="AP67" s="5"/>
      <c r="AQ67" s="5"/>
      <c r="AR67" s="5"/>
      <c r="AS67" s="5"/>
      <c r="AT67" s="15"/>
    </row>
    <row r="68" spans="1:163" s="62" customFormat="1" ht="15">
      <c r="A68" s="47" t="s">
        <v>44</v>
      </c>
      <c r="B68" s="68">
        <f>B69+B70+B71+B72+B73</f>
        <v>303465.121</v>
      </c>
      <c r="C68" s="68">
        <f>C69+C70+C71+C72+C73</f>
        <v>82280.76899999999</v>
      </c>
      <c r="D68" s="68">
        <f>D69+D70+D71+D72+D73</f>
        <v>73471.58</v>
      </c>
      <c r="E68" s="86">
        <f t="shared" si="1"/>
        <v>89.2937449332784</v>
      </c>
      <c r="F68" s="54">
        <f>F69+F70+F71+F71+F72+F73</f>
        <v>303386.02099999995</v>
      </c>
      <c r="G68" s="54">
        <f>G69+G70+G71+G71+G72+G73</f>
        <v>82274.483</v>
      </c>
      <c r="H68" s="54">
        <f>H69+H70+H71+H72+H73</f>
        <v>73465.29400000001</v>
      </c>
      <c r="I68" s="86">
        <f t="shared" si="2"/>
        <v>89.29292694552699</v>
      </c>
      <c r="J68" s="54">
        <f>J69+J70+J71+J71+J72+J73</f>
        <v>79.1</v>
      </c>
      <c r="K68" s="54">
        <f>K69+K70+K71+K71+K72+K73</f>
        <v>6.286</v>
      </c>
      <c r="L68" s="54">
        <f>L69+L70+L71+L71+L72+L73</f>
        <v>6.286</v>
      </c>
      <c r="M68" s="67">
        <f t="shared" si="7"/>
        <v>7.946902654867256</v>
      </c>
      <c r="N68" s="45"/>
      <c r="O68" s="45"/>
      <c r="P68" s="45"/>
      <c r="Q68" s="44"/>
      <c r="R68" s="45"/>
      <c r="S68" s="45"/>
      <c r="T68" s="45"/>
      <c r="U68" s="44"/>
      <c r="V68" s="45"/>
      <c r="W68" s="45"/>
      <c r="X68" s="45"/>
      <c r="Y68" s="44"/>
      <c r="Z68" s="45"/>
      <c r="AA68" s="45"/>
      <c r="AB68" s="45"/>
      <c r="AC68" s="44"/>
      <c r="AD68" s="45"/>
      <c r="AE68" s="45"/>
      <c r="AF68" s="45"/>
      <c r="AG68" s="44"/>
      <c r="AH68" s="45"/>
      <c r="AI68" s="45"/>
      <c r="AJ68" s="45"/>
      <c r="AK68" s="44"/>
      <c r="AL68" s="45"/>
      <c r="AM68" s="45"/>
      <c r="AN68" s="45"/>
      <c r="AO68" s="44"/>
      <c r="AP68" s="45"/>
      <c r="AQ68" s="45"/>
      <c r="AR68" s="45"/>
      <c r="AS68" s="45"/>
      <c r="AT68" s="44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</row>
    <row r="69" spans="1:46" ht="15">
      <c r="A69" s="58" t="s">
        <v>45</v>
      </c>
      <c r="B69" s="69">
        <f t="shared" si="8"/>
        <v>23071.441</v>
      </c>
      <c r="C69" s="69">
        <f t="shared" si="9"/>
        <v>5389.9</v>
      </c>
      <c r="D69" s="77">
        <f t="shared" si="3"/>
        <v>5370.429</v>
      </c>
      <c r="E69" s="86">
        <f t="shared" si="1"/>
        <v>99.63875025510677</v>
      </c>
      <c r="F69" s="52">
        <v>23071.441</v>
      </c>
      <c r="G69" s="52">
        <v>5389.9</v>
      </c>
      <c r="H69" s="52">
        <v>5370.429</v>
      </c>
      <c r="I69" s="86">
        <f t="shared" si="2"/>
        <v>99.63875025510677</v>
      </c>
      <c r="J69" s="52">
        <v>0</v>
      </c>
      <c r="K69" s="52">
        <v>0</v>
      </c>
      <c r="L69" s="52">
        <v>0</v>
      </c>
      <c r="M69" s="67" t="e">
        <f t="shared" si="7"/>
        <v>#DIV/0!</v>
      </c>
      <c r="N69" s="5"/>
      <c r="O69" s="5"/>
      <c r="P69" s="5"/>
      <c r="Q69" s="15"/>
      <c r="R69" s="5"/>
      <c r="S69" s="5"/>
      <c r="T69" s="5"/>
      <c r="U69" s="15"/>
      <c r="V69" s="5"/>
      <c r="W69" s="5"/>
      <c r="X69" s="5"/>
      <c r="Y69" s="15"/>
      <c r="Z69" s="5"/>
      <c r="AA69" s="5"/>
      <c r="AB69" s="5"/>
      <c r="AC69" s="15"/>
      <c r="AD69" s="5"/>
      <c r="AE69" s="5"/>
      <c r="AF69" s="5"/>
      <c r="AG69" s="15"/>
      <c r="AH69" s="5"/>
      <c r="AI69" s="5"/>
      <c r="AJ69" s="5"/>
      <c r="AK69" s="15"/>
      <c r="AL69" s="5"/>
      <c r="AM69" s="5"/>
      <c r="AN69" s="5"/>
      <c r="AO69" s="15"/>
      <c r="AP69" s="5"/>
      <c r="AQ69" s="5"/>
      <c r="AR69" s="5"/>
      <c r="AS69" s="5"/>
      <c r="AT69" s="15"/>
    </row>
    <row r="70" spans="1:46" ht="15">
      <c r="A70" s="58" t="s">
        <v>46</v>
      </c>
      <c r="B70" s="69">
        <f t="shared" si="8"/>
        <v>267873.535</v>
      </c>
      <c r="C70" s="69">
        <f t="shared" si="9"/>
        <v>74996.288</v>
      </c>
      <c r="D70" s="77">
        <f t="shared" si="3"/>
        <v>66206.57</v>
      </c>
      <c r="E70" s="86">
        <f t="shared" si="1"/>
        <v>88.27979592803314</v>
      </c>
      <c r="F70" s="52">
        <v>267873.535</v>
      </c>
      <c r="G70" s="52">
        <v>74996.288</v>
      </c>
      <c r="H70" s="52">
        <v>66206.57</v>
      </c>
      <c r="I70" s="86">
        <f t="shared" si="2"/>
        <v>88.27979592803314</v>
      </c>
      <c r="J70" s="52">
        <v>0</v>
      </c>
      <c r="K70" s="52">
        <v>0</v>
      </c>
      <c r="L70" s="52">
        <v>0</v>
      </c>
      <c r="M70" s="67" t="e">
        <f t="shared" si="7"/>
        <v>#DIV/0!</v>
      </c>
      <c r="N70" s="5"/>
      <c r="O70" s="5"/>
      <c r="P70" s="5"/>
      <c r="Q70" s="15"/>
      <c r="R70" s="5"/>
      <c r="S70" s="5"/>
      <c r="T70" s="5"/>
      <c r="U70" s="15"/>
      <c r="V70" s="5"/>
      <c r="W70" s="5"/>
      <c r="X70" s="5"/>
      <c r="Y70" s="15"/>
      <c r="Z70" s="5"/>
      <c r="AA70" s="5"/>
      <c r="AB70" s="5"/>
      <c r="AC70" s="15"/>
      <c r="AD70" s="5"/>
      <c r="AE70" s="5"/>
      <c r="AF70" s="5"/>
      <c r="AG70" s="15"/>
      <c r="AH70" s="5"/>
      <c r="AI70" s="5"/>
      <c r="AJ70" s="5"/>
      <c r="AK70" s="15"/>
      <c r="AL70" s="5"/>
      <c r="AM70" s="5"/>
      <c r="AN70" s="5"/>
      <c r="AO70" s="15"/>
      <c r="AP70" s="5"/>
      <c r="AQ70" s="5"/>
      <c r="AR70" s="5"/>
      <c r="AS70" s="5"/>
      <c r="AT70" s="15"/>
    </row>
    <row r="71" spans="1:46" ht="46.5">
      <c r="A71" s="58" t="s">
        <v>47</v>
      </c>
      <c r="B71" s="69">
        <f t="shared" si="8"/>
        <v>0</v>
      </c>
      <c r="C71" s="69">
        <f t="shared" si="9"/>
        <v>0</v>
      </c>
      <c r="D71" s="77">
        <f t="shared" si="3"/>
        <v>0</v>
      </c>
      <c r="E71" s="86" t="e">
        <f t="shared" si="1"/>
        <v>#DIV/0!</v>
      </c>
      <c r="F71" s="51">
        <v>0</v>
      </c>
      <c r="G71" s="52">
        <v>0</v>
      </c>
      <c r="H71" s="52">
        <v>0</v>
      </c>
      <c r="I71" s="86" t="e">
        <f t="shared" si="2"/>
        <v>#DIV/0!</v>
      </c>
      <c r="J71" s="52">
        <v>0</v>
      </c>
      <c r="K71" s="52">
        <v>0</v>
      </c>
      <c r="L71" s="52">
        <v>0</v>
      </c>
      <c r="M71" s="67" t="e">
        <f t="shared" si="7"/>
        <v>#DIV/0!</v>
      </c>
      <c r="N71" s="5"/>
      <c r="O71" s="5"/>
      <c r="P71" s="5"/>
      <c r="Q71" s="15"/>
      <c r="R71" s="5"/>
      <c r="S71" s="5"/>
      <c r="T71" s="5"/>
      <c r="U71" s="15"/>
      <c r="V71" s="5"/>
      <c r="W71" s="5"/>
      <c r="X71" s="5"/>
      <c r="Y71" s="15"/>
      <c r="Z71" s="5"/>
      <c r="AA71" s="5"/>
      <c r="AB71" s="5"/>
      <c r="AC71" s="15"/>
      <c r="AD71" s="5"/>
      <c r="AE71" s="5"/>
      <c r="AF71" s="5"/>
      <c r="AG71" s="15"/>
      <c r="AH71" s="5"/>
      <c r="AI71" s="5"/>
      <c r="AJ71" s="5"/>
      <c r="AK71" s="15"/>
      <c r="AL71" s="5"/>
      <c r="AM71" s="5"/>
      <c r="AN71" s="5"/>
      <c r="AO71" s="15"/>
      <c r="AP71" s="5"/>
      <c r="AQ71" s="5"/>
      <c r="AR71" s="5"/>
      <c r="AS71" s="5"/>
      <c r="AT71" s="15"/>
    </row>
    <row r="72" spans="1:46" ht="30.75">
      <c r="A72" s="58" t="s">
        <v>48</v>
      </c>
      <c r="B72" s="69">
        <f t="shared" si="8"/>
        <v>2592.716</v>
      </c>
      <c r="C72" s="69">
        <f t="shared" si="9"/>
        <v>6.286</v>
      </c>
      <c r="D72" s="77">
        <f t="shared" si="3"/>
        <v>6.286</v>
      </c>
      <c r="E72" s="86">
        <f t="shared" si="1"/>
        <v>100</v>
      </c>
      <c r="F72" s="52">
        <v>2513.616</v>
      </c>
      <c r="G72" s="52">
        <v>0</v>
      </c>
      <c r="H72" s="52">
        <v>0</v>
      </c>
      <c r="I72" s="86" t="e">
        <f t="shared" si="2"/>
        <v>#DIV/0!</v>
      </c>
      <c r="J72" s="52">
        <v>79.1</v>
      </c>
      <c r="K72" s="52">
        <v>6.286</v>
      </c>
      <c r="L72" s="52">
        <v>6.286</v>
      </c>
      <c r="M72" s="67">
        <f t="shared" si="7"/>
        <v>7.946902654867256</v>
      </c>
      <c r="N72" s="5"/>
      <c r="O72" s="5"/>
      <c r="P72" s="5"/>
      <c r="Q72" s="15"/>
      <c r="R72" s="5"/>
      <c r="S72" s="5"/>
      <c r="T72" s="5"/>
      <c r="U72" s="15"/>
      <c r="V72" s="5"/>
      <c r="W72" s="5"/>
      <c r="X72" s="5"/>
      <c r="Y72" s="15"/>
      <c r="Z72" s="5"/>
      <c r="AA72" s="5"/>
      <c r="AB72" s="5"/>
      <c r="AC72" s="15"/>
      <c r="AD72" s="5"/>
      <c r="AE72" s="5"/>
      <c r="AF72" s="5"/>
      <c r="AG72" s="15"/>
      <c r="AH72" s="5"/>
      <c r="AI72" s="5"/>
      <c r="AJ72" s="5"/>
      <c r="AK72" s="15"/>
      <c r="AL72" s="5"/>
      <c r="AM72" s="5"/>
      <c r="AN72" s="5"/>
      <c r="AO72" s="15"/>
      <c r="AP72" s="5"/>
      <c r="AQ72" s="5"/>
      <c r="AR72" s="5"/>
      <c r="AS72" s="5"/>
      <c r="AT72" s="15"/>
    </row>
    <row r="73" spans="1:46" ht="15">
      <c r="A73" s="58" t="s">
        <v>49</v>
      </c>
      <c r="B73" s="69">
        <f t="shared" si="8"/>
        <v>9927.429</v>
      </c>
      <c r="C73" s="69">
        <f t="shared" si="9"/>
        <v>1888.295</v>
      </c>
      <c r="D73" s="77">
        <f t="shared" si="3"/>
        <v>1888.295</v>
      </c>
      <c r="E73" s="86">
        <f t="shared" si="1"/>
        <v>100</v>
      </c>
      <c r="F73" s="52">
        <v>9927.429</v>
      </c>
      <c r="G73" s="52">
        <v>1888.295</v>
      </c>
      <c r="H73" s="52">
        <v>1888.295</v>
      </c>
      <c r="I73" s="86">
        <f t="shared" si="2"/>
        <v>100</v>
      </c>
      <c r="J73" s="52">
        <v>0</v>
      </c>
      <c r="K73" s="52">
        <v>0</v>
      </c>
      <c r="L73" s="52">
        <v>0</v>
      </c>
      <c r="M73" s="67" t="e">
        <f t="shared" si="7"/>
        <v>#DIV/0!</v>
      </c>
      <c r="N73" s="5"/>
      <c r="O73" s="5"/>
      <c r="P73" s="5"/>
      <c r="Q73" s="15"/>
      <c r="R73" s="5"/>
      <c r="S73" s="5"/>
      <c r="T73" s="5"/>
      <c r="U73" s="15"/>
      <c r="V73" s="5"/>
      <c r="W73" s="5"/>
      <c r="X73" s="5"/>
      <c r="Y73" s="15"/>
      <c r="Z73" s="5"/>
      <c r="AA73" s="5"/>
      <c r="AB73" s="5"/>
      <c r="AC73" s="15"/>
      <c r="AD73" s="5"/>
      <c r="AE73" s="5"/>
      <c r="AF73" s="5"/>
      <c r="AG73" s="15"/>
      <c r="AH73" s="5"/>
      <c r="AI73" s="5"/>
      <c r="AJ73" s="5"/>
      <c r="AK73" s="15"/>
      <c r="AL73" s="5"/>
      <c r="AM73" s="5"/>
      <c r="AN73" s="5"/>
      <c r="AO73" s="15"/>
      <c r="AP73" s="5"/>
      <c r="AQ73" s="5"/>
      <c r="AR73" s="5"/>
      <c r="AS73" s="5"/>
      <c r="AT73" s="15"/>
    </row>
    <row r="74" spans="1:163" s="62" customFormat="1" ht="15">
      <c r="A74" s="49" t="s">
        <v>76</v>
      </c>
      <c r="B74" s="68">
        <f>B75+B76</f>
        <v>26658.893</v>
      </c>
      <c r="C74" s="68">
        <f>C75+C76</f>
        <v>7342.533</v>
      </c>
      <c r="D74" s="68">
        <f>D75+D76</f>
        <v>5792.714</v>
      </c>
      <c r="E74" s="86">
        <f t="shared" si="1"/>
        <v>78.8925837990786</v>
      </c>
      <c r="F74" s="54">
        <f>F75+F76</f>
        <v>26438.882999999998</v>
      </c>
      <c r="G74" s="54">
        <f>G75+G76</f>
        <v>7322.0830000000005</v>
      </c>
      <c r="H74" s="54">
        <f>H75+H76</f>
        <v>5775.264</v>
      </c>
      <c r="I74" s="86">
        <f t="shared" si="2"/>
        <v>78.87460439877559</v>
      </c>
      <c r="J74" s="54">
        <f>J75+J76</f>
        <v>18810.763</v>
      </c>
      <c r="K74" s="54">
        <f>K75+K76</f>
        <v>5731.125</v>
      </c>
      <c r="L74" s="54">
        <f>L75+L76</f>
        <v>5427.026</v>
      </c>
      <c r="M74" s="67">
        <f t="shared" si="7"/>
        <v>28.850642581590126</v>
      </c>
      <c r="N74" s="45"/>
      <c r="O74" s="45"/>
      <c r="P74" s="45"/>
      <c r="Q74" s="44"/>
      <c r="R74" s="45"/>
      <c r="S74" s="45"/>
      <c r="T74" s="45"/>
      <c r="U74" s="44"/>
      <c r="V74" s="45"/>
      <c r="W74" s="45"/>
      <c r="X74" s="45"/>
      <c r="Y74" s="44"/>
      <c r="Z74" s="45"/>
      <c r="AA74" s="45"/>
      <c r="AB74" s="45"/>
      <c r="AC74" s="44"/>
      <c r="AD74" s="45"/>
      <c r="AE74" s="45"/>
      <c r="AF74" s="45"/>
      <c r="AG74" s="44"/>
      <c r="AH74" s="45"/>
      <c r="AI74" s="45"/>
      <c r="AJ74" s="45"/>
      <c r="AK74" s="44"/>
      <c r="AL74" s="45"/>
      <c r="AM74" s="45"/>
      <c r="AN74" s="45"/>
      <c r="AO74" s="44"/>
      <c r="AP74" s="45"/>
      <c r="AQ74" s="45"/>
      <c r="AR74" s="45"/>
      <c r="AS74" s="45"/>
      <c r="AT74" s="44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</row>
    <row r="75" spans="1:163" s="62" customFormat="1" ht="15">
      <c r="A75" s="58" t="s">
        <v>50</v>
      </c>
      <c r="B75" s="69">
        <v>19990.363</v>
      </c>
      <c r="C75" s="69">
        <v>5948.71</v>
      </c>
      <c r="D75" s="77">
        <v>4399.491</v>
      </c>
      <c r="E75" s="86">
        <f aca="true" t="shared" si="10" ref="E75:E90">D75/C75*100</f>
        <v>73.95705959779515</v>
      </c>
      <c r="F75" s="52">
        <v>19770.353</v>
      </c>
      <c r="G75" s="52">
        <v>5928.26</v>
      </c>
      <c r="H75" s="52">
        <v>4382.041</v>
      </c>
      <c r="I75" s="86">
        <f aca="true" t="shared" si="11" ref="I75:I90">H75/G75*100</f>
        <v>73.91782749069709</v>
      </c>
      <c r="J75" s="52">
        <v>18810.763</v>
      </c>
      <c r="K75" s="52">
        <v>5731.125</v>
      </c>
      <c r="L75" s="52">
        <v>5427.026</v>
      </c>
      <c r="M75" s="67">
        <f t="shared" si="7"/>
        <v>28.850642581590126</v>
      </c>
      <c r="N75" s="45"/>
      <c r="O75" s="45"/>
      <c r="P75" s="45"/>
      <c r="Q75" s="44"/>
      <c r="R75" s="45"/>
      <c r="S75" s="45"/>
      <c r="T75" s="45"/>
      <c r="U75" s="44"/>
      <c r="V75" s="45"/>
      <c r="W75" s="45"/>
      <c r="X75" s="45"/>
      <c r="Y75" s="44"/>
      <c r="Z75" s="45"/>
      <c r="AA75" s="45"/>
      <c r="AB75" s="45"/>
      <c r="AC75" s="44"/>
      <c r="AD75" s="45"/>
      <c r="AE75" s="45"/>
      <c r="AF75" s="45"/>
      <c r="AG75" s="44"/>
      <c r="AH75" s="45"/>
      <c r="AI75" s="45"/>
      <c r="AJ75" s="45"/>
      <c r="AK75" s="44"/>
      <c r="AL75" s="45"/>
      <c r="AM75" s="45"/>
      <c r="AN75" s="45"/>
      <c r="AO75" s="44"/>
      <c r="AP75" s="45"/>
      <c r="AQ75" s="45"/>
      <c r="AR75" s="45"/>
      <c r="AS75" s="45"/>
      <c r="AT75" s="44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</row>
    <row r="76" spans="1:163" s="62" customFormat="1" ht="15">
      <c r="A76" s="58" t="s">
        <v>66</v>
      </c>
      <c r="B76" s="69">
        <f t="shared" si="8"/>
        <v>6668.53</v>
      </c>
      <c r="C76" s="69">
        <f t="shared" si="9"/>
        <v>1393.823</v>
      </c>
      <c r="D76" s="77">
        <f aca="true" t="shared" si="12" ref="D76:D86">H76+L76</f>
        <v>1393.223</v>
      </c>
      <c r="E76" s="86">
        <f t="shared" si="10"/>
        <v>99.95695292730855</v>
      </c>
      <c r="F76" s="52">
        <v>6668.53</v>
      </c>
      <c r="G76" s="52">
        <v>1393.823</v>
      </c>
      <c r="H76" s="52">
        <v>1393.223</v>
      </c>
      <c r="I76" s="86">
        <f t="shared" si="11"/>
        <v>99.95695292730855</v>
      </c>
      <c r="J76" s="52">
        <v>0</v>
      </c>
      <c r="K76" s="52">
        <v>0</v>
      </c>
      <c r="L76" s="52">
        <v>0</v>
      </c>
      <c r="M76" s="67" t="e">
        <f aca="true" t="shared" si="13" ref="M76:M90">L76/J76*100</f>
        <v>#DIV/0!</v>
      </c>
      <c r="N76" s="45"/>
      <c r="O76" s="45"/>
      <c r="P76" s="45"/>
      <c r="Q76" s="44"/>
      <c r="R76" s="45"/>
      <c r="S76" s="45"/>
      <c r="T76" s="45"/>
      <c r="U76" s="44"/>
      <c r="V76" s="45"/>
      <c r="W76" s="45"/>
      <c r="X76" s="45"/>
      <c r="Y76" s="44"/>
      <c r="Z76" s="45"/>
      <c r="AA76" s="45"/>
      <c r="AB76" s="45"/>
      <c r="AC76" s="44"/>
      <c r="AD76" s="45"/>
      <c r="AE76" s="45"/>
      <c r="AF76" s="45"/>
      <c r="AG76" s="44"/>
      <c r="AH76" s="45"/>
      <c r="AI76" s="45"/>
      <c r="AJ76" s="45"/>
      <c r="AK76" s="44"/>
      <c r="AL76" s="45"/>
      <c r="AM76" s="45"/>
      <c r="AN76" s="45"/>
      <c r="AO76" s="44"/>
      <c r="AP76" s="45"/>
      <c r="AQ76" s="45"/>
      <c r="AR76" s="45"/>
      <c r="AS76" s="45"/>
      <c r="AT76" s="44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</row>
    <row r="77" spans="1:163" s="62" customFormat="1" ht="15">
      <c r="A77" s="49" t="s">
        <v>77</v>
      </c>
      <c r="B77" s="68">
        <f>B78+B79+B80+B81</f>
        <v>18468.738</v>
      </c>
      <c r="C77" s="68">
        <f>C78+C79+C80+C81</f>
        <v>3779.9339999999997</v>
      </c>
      <c r="D77" s="68">
        <f>D78+D79+D80+D81</f>
        <v>2653.688</v>
      </c>
      <c r="E77" s="86">
        <f t="shared" si="10"/>
        <v>70.20461203819963</v>
      </c>
      <c r="F77" s="54">
        <f>F78+F79+F80+F81</f>
        <v>18468.738</v>
      </c>
      <c r="G77" s="54">
        <f>G78+G79+G80+G81</f>
        <v>3779.9339999999997</v>
      </c>
      <c r="H77" s="54">
        <f>H78+H79+H80+H81</f>
        <v>2653.688</v>
      </c>
      <c r="I77" s="86">
        <f t="shared" si="11"/>
        <v>70.20461203819963</v>
      </c>
      <c r="J77" s="54">
        <f>J78+J79+J80+J81</f>
        <v>0</v>
      </c>
      <c r="K77" s="54">
        <f>K78+K79+K80+K81</f>
        <v>0</v>
      </c>
      <c r="L77" s="54">
        <f>L78+L79+L80+L81</f>
        <v>0</v>
      </c>
      <c r="M77" s="67" t="e">
        <f t="shared" si="13"/>
        <v>#DIV/0!</v>
      </c>
      <c r="N77" s="45"/>
      <c r="O77" s="45"/>
      <c r="P77" s="45"/>
      <c r="Q77" s="44"/>
      <c r="R77" s="45"/>
      <c r="S77" s="45"/>
      <c r="T77" s="45"/>
      <c r="U77" s="44"/>
      <c r="V77" s="45"/>
      <c r="W77" s="45"/>
      <c r="X77" s="45"/>
      <c r="Y77" s="44"/>
      <c r="Z77" s="45"/>
      <c r="AA77" s="45"/>
      <c r="AB77" s="45"/>
      <c r="AC77" s="44"/>
      <c r="AD77" s="45"/>
      <c r="AE77" s="45"/>
      <c r="AF77" s="45"/>
      <c r="AG77" s="44"/>
      <c r="AH77" s="45"/>
      <c r="AI77" s="45"/>
      <c r="AJ77" s="45"/>
      <c r="AK77" s="44"/>
      <c r="AL77" s="45"/>
      <c r="AM77" s="45"/>
      <c r="AN77" s="45"/>
      <c r="AO77" s="44"/>
      <c r="AP77" s="45"/>
      <c r="AQ77" s="45"/>
      <c r="AR77" s="45"/>
      <c r="AS77" s="45"/>
      <c r="AT77" s="44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</row>
    <row r="78" spans="1:163" s="61" customFormat="1" ht="15">
      <c r="A78" s="58" t="s">
        <v>51</v>
      </c>
      <c r="B78" s="69">
        <f t="shared" si="8"/>
        <v>1387.529</v>
      </c>
      <c r="C78" s="69">
        <f t="shared" si="9"/>
        <v>362.09</v>
      </c>
      <c r="D78" s="77">
        <f t="shared" si="12"/>
        <v>88.072</v>
      </c>
      <c r="E78" s="86">
        <f t="shared" si="10"/>
        <v>24.323234554944907</v>
      </c>
      <c r="F78" s="52">
        <v>1387.529</v>
      </c>
      <c r="G78" s="52">
        <v>362.09</v>
      </c>
      <c r="H78" s="52">
        <v>88.072</v>
      </c>
      <c r="I78" s="86">
        <f t="shared" si="11"/>
        <v>24.323234554944907</v>
      </c>
      <c r="J78" s="52">
        <v>0</v>
      </c>
      <c r="K78" s="52">
        <v>0</v>
      </c>
      <c r="L78" s="52">
        <v>0</v>
      </c>
      <c r="M78" s="67" t="e">
        <f t="shared" si="13"/>
        <v>#DIV/0!</v>
      </c>
      <c r="N78" s="59"/>
      <c r="O78" s="59"/>
      <c r="P78" s="59"/>
      <c r="Q78" s="60"/>
      <c r="R78" s="59"/>
      <c r="S78" s="59"/>
      <c r="T78" s="59"/>
      <c r="U78" s="60"/>
      <c r="V78" s="59"/>
      <c r="W78" s="59"/>
      <c r="X78" s="59"/>
      <c r="Y78" s="60"/>
      <c r="Z78" s="59"/>
      <c r="AA78" s="59"/>
      <c r="AB78" s="59"/>
      <c r="AC78" s="60"/>
      <c r="AD78" s="59"/>
      <c r="AE78" s="59"/>
      <c r="AF78" s="59"/>
      <c r="AG78" s="60"/>
      <c r="AH78" s="59"/>
      <c r="AI78" s="59"/>
      <c r="AJ78" s="59"/>
      <c r="AK78" s="60"/>
      <c r="AL78" s="59"/>
      <c r="AM78" s="59"/>
      <c r="AN78" s="59"/>
      <c r="AO78" s="60"/>
      <c r="AP78" s="59"/>
      <c r="AQ78" s="59"/>
      <c r="AR78" s="59"/>
      <c r="AS78" s="59"/>
      <c r="AT78" s="60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</row>
    <row r="79" spans="1:163" s="61" customFormat="1" ht="15">
      <c r="A79" s="58" t="s">
        <v>52</v>
      </c>
      <c r="B79" s="69">
        <f t="shared" si="8"/>
        <v>8662.708</v>
      </c>
      <c r="C79" s="69">
        <f t="shared" si="9"/>
        <v>1595.253</v>
      </c>
      <c r="D79" s="77">
        <f t="shared" si="12"/>
        <v>1012.747</v>
      </c>
      <c r="E79" s="86">
        <f t="shared" si="10"/>
        <v>63.48503967709197</v>
      </c>
      <c r="F79" s="52">
        <v>8662.708</v>
      </c>
      <c r="G79" s="52">
        <v>1595.253</v>
      </c>
      <c r="H79" s="52">
        <v>1012.747</v>
      </c>
      <c r="I79" s="86">
        <f t="shared" si="11"/>
        <v>63.48503967709197</v>
      </c>
      <c r="J79" s="52">
        <v>0</v>
      </c>
      <c r="K79" s="52">
        <v>0</v>
      </c>
      <c r="L79" s="52">
        <v>0</v>
      </c>
      <c r="M79" s="67" t="e">
        <f t="shared" si="13"/>
        <v>#DIV/0!</v>
      </c>
      <c r="N79" s="59"/>
      <c r="O79" s="59"/>
      <c r="P79" s="59"/>
      <c r="Q79" s="60"/>
      <c r="R79" s="59"/>
      <c r="S79" s="59"/>
      <c r="T79" s="59"/>
      <c r="U79" s="60"/>
      <c r="V79" s="59"/>
      <c r="W79" s="59"/>
      <c r="X79" s="59"/>
      <c r="Y79" s="60"/>
      <c r="Z79" s="59"/>
      <c r="AA79" s="59"/>
      <c r="AB79" s="59"/>
      <c r="AC79" s="60"/>
      <c r="AD79" s="59"/>
      <c r="AE79" s="59"/>
      <c r="AF79" s="59"/>
      <c r="AG79" s="60"/>
      <c r="AH79" s="59"/>
      <c r="AI79" s="59"/>
      <c r="AJ79" s="59"/>
      <c r="AK79" s="60"/>
      <c r="AL79" s="59"/>
      <c r="AM79" s="59"/>
      <c r="AN79" s="59"/>
      <c r="AO79" s="60"/>
      <c r="AP79" s="59"/>
      <c r="AQ79" s="59"/>
      <c r="AR79" s="59"/>
      <c r="AS79" s="59"/>
      <c r="AT79" s="60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</row>
    <row r="80" spans="1:163" s="61" customFormat="1" ht="15">
      <c r="A80" s="58" t="s">
        <v>53</v>
      </c>
      <c r="B80" s="69">
        <f t="shared" si="8"/>
        <v>8418.501</v>
      </c>
      <c r="C80" s="69">
        <f t="shared" si="9"/>
        <v>1822.591</v>
      </c>
      <c r="D80" s="77">
        <f t="shared" si="12"/>
        <v>1552.869</v>
      </c>
      <c r="E80" s="86">
        <f t="shared" si="10"/>
        <v>85.20117788357344</v>
      </c>
      <c r="F80" s="52">
        <v>8418.501</v>
      </c>
      <c r="G80" s="52">
        <v>1822.591</v>
      </c>
      <c r="H80" s="52">
        <v>1552.869</v>
      </c>
      <c r="I80" s="86">
        <f t="shared" si="11"/>
        <v>85.20117788357344</v>
      </c>
      <c r="J80" s="52">
        <v>0</v>
      </c>
      <c r="K80" s="52">
        <v>0</v>
      </c>
      <c r="L80" s="52">
        <v>0</v>
      </c>
      <c r="M80" s="67" t="e">
        <f t="shared" si="13"/>
        <v>#DIV/0!</v>
      </c>
      <c r="N80" s="59"/>
      <c r="O80" s="59"/>
      <c r="P80" s="59"/>
      <c r="Q80" s="60"/>
      <c r="R80" s="59"/>
      <c r="S80" s="59"/>
      <c r="T80" s="59"/>
      <c r="U80" s="60"/>
      <c r="V80" s="59"/>
      <c r="W80" s="59"/>
      <c r="X80" s="59"/>
      <c r="Y80" s="60"/>
      <c r="Z80" s="59"/>
      <c r="AA80" s="59"/>
      <c r="AB80" s="59"/>
      <c r="AC80" s="60"/>
      <c r="AD80" s="59"/>
      <c r="AE80" s="59"/>
      <c r="AF80" s="59"/>
      <c r="AG80" s="60"/>
      <c r="AH80" s="59"/>
      <c r="AI80" s="59"/>
      <c r="AJ80" s="59"/>
      <c r="AK80" s="60"/>
      <c r="AL80" s="59"/>
      <c r="AM80" s="59"/>
      <c r="AN80" s="59"/>
      <c r="AO80" s="60"/>
      <c r="AP80" s="59"/>
      <c r="AQ80" s="59"/>
      <c r="AR80" s="59"/>
      <c r="AS80" s="59"/>
      <c r="AT80" s="60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</row>
    <row r="81" spans="1:163" s="61" customFormat="1" ht="46.5">
      <c r="A81" s="58" t="s">
        <v>54</v>
      </c>
      <c r="B81" s="69">
        <f t="shared" si="8"/>
        <v>0</v>
      </c>
      <c r="C81" s="69">
        <f t="shared" si="9"/>
        <v>0</v>
      </c>
      <c r="D81" s="77">
        <f t="shared" si="12"/>
        <v>0</v>
      </c>
      <c r="E81" s="86" t="e">
        <f t="shared" si="10"/>
        <v>#DIV/0!</v>
      </c>
      <c r="F81" s="83">
        <v>0</v>
      </c>
      <c r="G81" s="52">
        <v>0</v>
      </c>
      <c r="H81" s="52">
        <v>0</v>
      </c>
      <c r="I81" s="86" t="e">
        <f t="shared" si="11"/>
        <v>#DIV/0!</v>
      </c>
      <c r="J81" s="52">
        <v>0</v>
      </c>
      <c r="K81" s="52">
        <v>0</v>
      </c>
      <c r="L81" s="52">
        <v>0</v>
      </c>
      <c r="M81" s="67" t="e">
        <f t="shared" si="13"/>
        <v>#DIV/0!</v>
      </c>
      <c r="N81" s="59"/>
      <c r="O81" s="59"/>
      <c r="P81" s="59"/>
      <c r="Q81" s="60"/>
      <c r="R81" s="59"/>
      <c r="S81" s="59"/>
      <c r="T81" s="59"/>
      <c r="U81" s="60"/>
      <c r="V81" s="59"/>
      <c r="W81" s="59"/>
      <c r="X81" s="59"/>
      <c r="Y81" s="60"/>
      <c r="Z81" s="59"/>
      <c r="AA81" s="59"/>
      <c r="AB81" s="59"/>
      <c r="AC81" s="60"/>
      <c r="AD81" s="59"/>
      <c r="AE81" s="59"/>
      <c r="AF81" s="59"/>
      <c r="AG81" s="60"/>
      <c r="AH81" s="59"/>
      <c r="AI81" s="59"/>
      <c r="AJ81" s="59"/>
      <c r="AK81" s="60"/>
      <c r="AL81" s="59"/>
      <c r="AM81" s="59"/>
      <c r="AN81" s="59"/>
      <c r="AO81" s="60"/>
      <c r="AP81" s="59"/>
      <c r="AQ81" s="59"/>
      <c r="AR81" s="59"/>
      <c r="AS81" s="59"/>
      <c r="AT81" s="60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</row>
    <row r="82" spans="1:163" s="62" customFormat="1" ht="15">
      <c r="A82" s="49" t="s">
        <v>55</v>
      </c>
      <c r="B82" s="68">
        <f>B83+B84</f>
        <v>29082.742000000002</v>
      </c>
      <c r="C82" s="68">
        <f>C83+C84</f>
        <v>11681.142</v>
      </c>
      <c r="D82" s="68">
        <f>D83+D84</f>
        <v>3354.235</v>
      </c>
      <c r="E82" s="86">
        <f t="shared" si="10"/>
        <v>28.71495783545821</v>
      </c>
      <c r="F82" s="54">
        <f>F83+F84</f>
        <v>29082.742000000002</v>
      </c>
      <c r="G82" s="54">
        <f>G83+G84</f>
        <v>11681.142</v>
      </c>
      <c r="H82" s="54">
        <f>H83+H84</f>
        <v>8225.735</v>
      </c>
      <c r="I82" s="86">
        <f t="shared" si="11"/>
        <v>70.41892821780611</v>
      </c>
      <c r="J82" s="54">
        <f>J83+J84</f>
        <v>4871.5</v>
      </c>
      <c r="K82" s="54">
        <f>K83+K84</f>
        <v>4871.5</v>
      </c>
      <c r="L82" s="54">
        <f>L83+L84</f>
        <v>0</v>
      </c>
      <c r="M82" s="67">
        <f t="shared" si="13"/>
        <v>0</v>
      </c>
      <c r="N82" s="45"/>
      <c r="O82" s="45"/>
      <c r="P82" s="45"/>
      <c r="Q82" s="44"/>
      <c r="R82" s="45"/>
      <c r="S82" s="45"/>
      <c r="T82" s="45"/>
      <c r="U82" s="44"/>
      <c r="V82" s="45"/>
      <c r="W82" s="45"/>
      <c r="X82" s="45"/>
      <c r="Y82" s="44"/>
      <c r="Z82" s="45"/>
      <c r="AA82" s="45"/>
      <c r="AB82" s="45"/>
      <c r="AC82" s="44"/>
      <c r="AD82" s="45"/>
      <c r="AE82" s="45"/>
      <c r="AF82" s="45"/>
      <c r="AG82" s="44"/>
      <c r="AH82" s="45"/>
      <c r="AI82" s="45"/>
      <c r="AJ82" s="45"/>
      <c r="AK82" s="44"/>
      <c r="AL82" s="45"/>
      <c r="AM82" s="45"/>
      <c r="AN82" s="45"/>
      <c r="AO82" s="44"/>
      <c r="AP82" s="45"/>
      <c r="AQ82" s="45"/>
      <c r="AR82" s="45"/>
      <c r="AS82" s="45"/>
      <c r="AT82" s="44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</row>
    <row r="83" spans="1:46" ht="15">
      <c r="A83" s="58" t="s">
        <v>56</v>
      </c>
      <c r="B83" s="69">
        <f t="shared" si="8"/>
        <v>4030.542</v>
      </c>
      <c r="C83" s="69">
        <f t="shared" si="9"/>
        <v>1482.542</v>
      </c>
      <c r="D83" s="77">
        <f t="shared" si="12"/>
        <v>0</v>
      </c>
      <c r="E83" s="86">
        <f t="shared" si="10"/>
        <v>0</v>
      </c>
      <c r="F83" s="52">
        <v>4030.542</v>
      </c>
      <c r="G83" s="52">
        <v>1482.542</v>
      </c>
      <c r="H83" s="52">
        <v>0</v>
      </c>
      <c r="I83" s="86">
        <f t="shared" si="11"/>
        <v>0</v>
      </c>
      <c r="J83" s="52">
        <v>0</v>
      </c>
      <c r="K83" s="52">
        <v>0</v>
      </c>
      <c r="L83" s="52">
        <v>0</v>
      </c>
      <c r="M83" s="67" t="e">
        <f t="shared" si="13"/>
        <v>#DIV/0!</v>
      </c>
      <c r="N83" s="5"/>
      <c r="O83" s="5"/>
      <c r="P83" s="5"/>
      <c r="Q83" s="15"/>
      <c r="R83" s="5"/>
      <c r="S83" s="5"/>
      <c r="T83" s="5"/>
      <c r="U83" s="15"/>
      <c r="V83" s="5"/>
      <c r="W83" s="5"/>
      <c r="X83" s="5"/>
      <c r="Y83" s="15"/>
      <c r="Z83" s="5"/>
      <c r="AA83" s="5"/>
      <c r="AB83" s="5"/>
      <c r="AC83" s="15"/>
      <c r="AD83" s="5"/>
      <c r="AE83" s="5"/>
      <c r="AF83" s="5"/>
      <c r="AG83" s="15"/>
      <c r="AH83" s="5"/>
      <c r="AI83" s="5"/>
      <c r="AJ83" s="5"/>
      <c r="AK83" s="15"/>
      <c r="AL83" s="5"/>
      <c r="AM83" s="5"/>
      <c r="AN83" s="5"/>
      <c r="AO83" s="15"/>
      <c r="AP83" s="5"/>
      <c r="AQ83" s="5"/>
      <c r="AR83" s="5"/>
      <c r="AS83" s="5"/>
      <c r="AT83" s="15"/>
    </row>
    <row r="84" spans="1:46" ht="15">
      <c r="A84" s="58" t="s">
        <v>57</v>
      </c>
      <c r="B84" s="69">
        <v>25052.2</v>
      </c>
      <c r="C84" s="69">
        <v>10198.6</v>
      </c>
      <c r="D84" s="77">
        <v>3354.235</v>
      </c>
      <c r="E84" s="86">
        <f t="shared" si="10"/>
        <v>32.88917106269488</v>
      </c>
      <c r="F84" s="51">
        <v>25052.2</v>
      </c>
      <c r="G84" s="52">
        <v>10198.6</v>
      </c>
      <c r="H84" s="52">
        <v>8225.735</v>
      </c>
      <c r="I84" s="86">
        <f t="shared" si="11"/>
        <v>80.6555311513345</v>
      </c>
      <c r="J84" s="51">
        <v>4871.5</v>
      </c>
      <c r="K84" s="52">
        <v>4871.5</v>
      </c>
      <c r="L84" s="52">
        <v>0</v>
      </c>
      <c r="M84" s="67">
        <f t="shared" si="13"/>
        <v>0</v>
      </c>
      <c r="N84" s="5"/>
      <c r="O84" s="5"/>
      <c r="P84" s="5"/>
      <c r="Q84" s="15"/>
      <c r="R84" s="5"/>
      <c r="S84" s="5"/>
      <c r="T84" s="5"/>
      <c r="U84" s="15"/>
      <c r="V84" s="5"/>
      <c r="W84" s="5"/>
      <c r="X84" s="5"/>
      <c r="Y84" s="15"/>
      <c r="Z84" s="5"/>
      <c r="AA84" s="5"/>
      <c r="AB84" s="5"/>
      <c r="AC84" s="15"/>
      <c r="AD84" s="5"/>
      <c r="AE84" s="5"/>
      <c r="AF84" s="5"/>
      <c r="AG84" s="15"/>
      <c r="AH84" s="5"/>
      <c r="AI84" s="5"/>
      <c r="AJ84" s="5"/>
      <c r="AK84" s="15"/>
      <c r="AL84" s="5"/>
      <c r="AM84" s="5"/>
      <c r="AN84" s="5"/>
      <c r="AO84" s="15"/>
      <c r="AP84" s="5"/>
      <c r="AQ84" s="5"/>
      <c r="AR84" s="5"/>
      <c r="AS84" s="5"/>
      <c r="AT84" s="15"/>
    </row>
    <row r="85" spans="1:46" ht="15">
      <c r="A85" s="84" t="s">
        <v>64</v>
      </c>
      <c r="B85" s="68">
        <f t="shared" si="8"/>
        <v>4062.6259999999997</v>
      </c>
      <c r="C85" s="68">
        <f t="shared" si="9"/>
        <v>736.514</v>
      </c>
      <c r="D85" s="50">
        <f t="shared" si="12"/>
        <v>690.3230000000001</v>
      </c>
      <c r="E85" s="86">
        <f t="shared" si="10"/>
        <v>93.7284287875044</v>
      </c>
      <c r="F85" s="54">
        <f>SUM(F86)</f>
        <v>3826.129</v>
      </c>
      <c r="G85" s="54">
        <f>SUM(G86)</f>
        <v>656.289</v>
      </c>
      <c r="H85" s="54">
        <f>SUM(H86)</f>
        <v>610.099</v>
      </c>
      <c r="I85" s="86">
        <f t="shared" si="11"/>
        <v>92.96194207125215</v>
      </c>
      <c r="J85" s="53">
        <f>J86</f>
        <v>236.497</v>
      </c>
      <c r="K85" s="53">
        <f>K86</f>
        <v>80.225</v>
      </c>
      <c r="L85" s="53">
        <f>L86</f>
        <v>80.224</v>
      </c>
      <c r="M85" s="67">
        <f t="shared" si="13"/>
        <v>33.92178336300249</v>
      </c>
      <c r="N85" s="5"/>
      <c r="O85" s="5"/>
      <c r="P85" s="5"/>
      <c r="Q85" s="15"/>
      <c r="R85" s="5"/>
      <c r="S85" s="5"/>
      <c r="T85" s="5"/>
      <c r="U85" s="15"/>
      <c r="V85" s="5"/>
      <c r="W85" s="5"/>
      <c r="X85" s="5"/>
      <c r="Y85" s="15"/>
      <c r="Z85" s="5"/>
      <c r="AA85" s="5"/>
      <c r="AB85" s="5"/>
      <c r="AC85" s="15"/>
      <c r="AD85" s="5"/>
      <c r="AE85" s="5"/>
      <c r="AF85" s="5"/>
      <c r="AG85" s="15"/>
      <c r="AH85" s="5"/>
      <c r="AI85" s="5"/>
      <c r="AJ85" s="5"/>
      <c r="AK85" s="15"/>
      <c r="AL85" s="5"/>
      <c r="AM85" s="5"/>
      <c r="AN85" s="5"/>
      <c r="AO85" s="15"/>
      <c r="AP85" s="5"/>
      <c r="AQ85" s="5"/>
      <c r="AR85" s="5"/>
      <c r="AS85" s="5"/>
      <c r="AT85" s="15"/>
    </row>
    <row r="86" spans="1:46" ht="15">
      <c r="A86" s="58" t="s">
        <v>78</v>
      </c>
      <c r="B86" s="69">
        <f t="shared" si="8"/>
        <v>4062.6259999999997</v>
      </c>
      <c r="C86" s="69">
        <f t="shared" si="9"/>
        <v>736.514</v>
      </c>
      <c r="D86" s="77">
        <f t="shared" si="12"/>
        <v>690.3230000000001</v>
      </c>
      <c r="E86" s="86">
        <f t="shared" si="10"/>
        <v>93.7284287875044</v>
      </c>
      <c r="F86" s="52">
        <v>3826.129</v>
      </c>
      <c r="G86" s="52">
        <v>656.289</v>
      </c>
      <c r="H86" s="52">
        <v>610.099</v>
      </c>
      <c r="I86" s="86">
        <f t="shared" si="11"/>
        <v>92.96194207125215</v>
      </c>
      <c r="J86" s="51">
        <v>236.497</v>
      </c>
      <c r="K86" s="52">
        <v>80.225</v>
      </c>
      <c r="L86" s="52">
        <v>80.224</v>
      </c>
      <c r="M86" s="67">
        <f t="shared" si="13"/>
        <v>33.92178336300249</v>
      </c>
      <c r="N86" s="5"/>
      <c r="O86" s="5"/>
      <c r="P86" s="5"/>
      <c r="Q86" s="15"/>
      <c r="R86" s="5"/>
      <c r="S86" s="5"/>
      <c r="T86" s="5"/>
      <c r="U86" s="15"/>
      <c r="V86" s="5"/>
      <c r="W86" s="5"/>
      <c r="X86" s="5"/>
      <c r="Y86" s="15"/>
      <c r="Z86" s="5"/>
      <c r="AA86" s="5"/>
      <c r="AB86" s="5"/>
      <c r="AC86" s="15"/>
      <c r="AD86" s="5"/>
      <c r="AE86" s="5"/>
      <c r="AF86" s="5"/>
      <c r="AG86" s="15"/>
      <c r="AH86" s="5"/>
      <c r="AI86" s="5"/>
      <c r="AJ86" s="5"/>
      <c r="AK86" s="15"/>
      <c r="AL86" s="5"/>
      <c r="AM86" s="5"/>
      <c r="AN86" s="5"/>
      <c r="AO86" s="15"/>
      <c r="AP86" s="5"/>
      <c r="AQ86" s="5"/>
      <c r="AR86" s="5"/>
      <c r="AS86" s="5"/>
      <c r="AT86" s="15"/>
    </row>
    <row r="87" spans="1:163" s="62" customFormat="1" ht="46.5">
      <c r="A87" s="49" t="s">
        <v>79</v>
      </c>
      <c r="B87" s="68">
        <f>B88+B89</f>
        <v>0</v>
      </c>
      <c r="C87" s="68">
        <f>C88+C89</f>
        <v>0</v>
      </c>
      <c r="D87" s="68">
        <f>D88+D89</f>
        <v>0</v>
      </c>
      <c r="E87" s="86" t="e">
        <f t="shared" si="10"/>
        <v>#DIV/0!</v>
      </c>
      <c r="F87" s="54">
        <f>F88+F89</f>
        <v>30309.300000000003</v>
      </c>
      <c r="G87" s="54">
        <f>G88+G89</f>
        <v>10330.297999999999</v>
      </c>
      <c r="H87" s="54">
        <f>H88+H89</f>
        <v>10330.297999999999</v>
      </c>
      <c r="I87" s="86">
        <f t="shared" si="11"/>
        <v>100</v>
      </c>
      <c r="J87" s="54">
        <f>J88+J89</f>
        <v>697.2</v>
      </c>
      <c r="K87" s="54">
        <f>K88+K89</f>
        <v>148.315</v>
      </c>
      <c r="L87" s="54">
        <f>L88+L89</f>
        <v>148.315</v>
      </c>
      <c r="M87" s="67">
        <f t="shared" si="13"/>
        <v>21.272948938611588</v>
      </c>
      <c r="N87" s="45"/>
      <c r="O87" s="45"/>
      <c r="P87" s="45"/>
      <c r="Q87" s="44"/>
      <c r="R87" s="45"/>
      <c r="S87" s="45"/>
      <c r="T87" s="45"/>
      <c r="U87" s="44"/>
      <c r="V87" s="45"/>
      <c r="W87" s="45"/>
      <c r="X87" s="45"/>
      <c r="Y87" s="44"/>
      <c r="Z87" s="45"/>
      <c r="AA87" s="45"/>
      <c r="AB87" s="45"/>
      <c r="AC87" s="44"/>
      <c r="AD87" s="45"/>
      <c r="AE87" s="45"/>
      <c r="AF87" s="45"/>
      <c r="AG87" s="44"/>
      <c r="AH87" s="45"/>
      <c r="AI87" s="45"/>
      <c r="AJ87" s="45"/>
      <c r="AK87" s="44"/>
      <c r="AL87" s="45"/>
      <c r="AM87" s="45"/>
      <c r="AN87" s="45"/>
      <c r="AO87" s="44"/>
      <c r="AP87" s="45"/>
      <c r="AQ87" s="45"/>
      <c r="AR87" s="45"/>
      <c r="AS87" s="45"/>
      <c r="AT87" s="44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</row>
    <row r="88" spans="1:46" ht="71.25" customHeight="1">
      <c r="A88" s="58" t="s">
        <v>80</v>
      </c>
      <c r="B88" s="69">
        <v>0</v>
      </c>
      <c r="C88" s="69">
        <v>0</v>
      </c>
      <c r="D88" s="77">
        <v>0</v>
      </c>
      <c r="E88" s="86" t="e">
        <f t="shared" si="10"/>
        <v>#DIV/0!</v>
      </c>
      <c r="F88" s="51">
        <v>21953.881</v>
      </c>
      <c r="G88" s="52">
        <v>5488.471</v>
      </c>
      <c r="H88" s="52">
        <v>5488.471</v>
      </c>
      <c r="I88" s="86">
        <f t="shared" si="11"/>
        <v>100</v>
      </c>
      <c r="J88" s="52">
        <v>697.2</v>
      </c>
      <c r="K88" s="52">
        <v>148.315</v>
      </c>
      <c r="L88" s="52">
        <v>148.315</v>
      </c>
      <c r="M88" s="67">
        <f t="shared" si="13"/>
        <v>21.272948938611588</v>
      </c>
      <c r="N88" s="5"/>
      <c r="O88" s="5"/>
      <c r="P88" s="5"/>
      <c r="Q88" s="15"/>
      <c r="R88" s="5"/>
      <c r="S88" s="5"/>
      <c r="T88" s="5"/>
      <c r="U88" s="15"/>
      <c r="V88" s="5"/>
      <c r="W88" s="5"/>
      <c r="X88" s="5"/>
      <c r="Y88" s="15"/>
      <c r="Z88" s="5"/>
      <c r="AA88" s="5"/>
      <c r="AB88" s="5"/>
      <c r="AC88" s="15"/>
      <c r="AD88" s="5"/>
      <c r="AE88" s="5"/>
      <c r="AF88" s="5"/>
      <c r="AG88" s="15"/>
      <c r="AH88" s="5"/>
      <c r="AI88" s="5"/>
      <c r="AJ88" s="5"/>
      <c r="AK88" s="15"/>
      <c r="AL88" s="5"/>
      <c r="AM88" s="5"/>
      <c r="AN88" s="5"/>
      <c r="AO88" s="15"/>
      <c r="AP88" s="5"/>
      <c r="AQ88" s="5"/>
      <c r="AR88" s="5"/>
      <c r="AS88" s="5"/>
      <c r="AT88" s="15"/>
    </row>
    <row r="89" spans="1:46" ht="36.75" customHeight="1">
      <c r="A89" s="58" t="s">
        <v>81</v>
      </c>
      <c r="B89" s="69">
        <v>0</v>
      </c>
      <c r="C89" s="69">
        <v>0</v>
      </c>
      <c r="D89" s="77">
        <v>0</v>
      </c>
      <c r="E89" s="86" t="e">
        <f t="shared" si="10"/>
        <v>#DIV/0!</v>
      </c>
      <c r="F89" s="51">
        <v>8355.419</v>
      </c>
      <c r="G89" s="52">
        <v>4841.827</v>
      </c>
      <c r="H89" s="52">
        <v>4841.827</v>
      </c>
      <c r="I89" s="86">
        <f t="shared" si="11"/>
        <v>100</v>
      </c>
      <c r="J89" s="52">
        <v>0</v>
      </c>
      <c r="K89" s="52">
        <v>0</v>
      </c>
      <c r="L89" s="52">
        <v>0</v>
      </c>
      <c r="M89" s="67" t="e">
        <f t="shared" si="13"/>
        <v>#DIV/0!</v>
      </c>
      <c r="N89" s="5"/>
      <c r="O89" s="5"/>
      <c r="P89" s="5"/>
      <c r="Q89" s="15"/>
      <c r="R89" s="5"/>
      <c r="S89" s="5"/>
      <c r="T89" s="5"/>
      <c r="U89" s="15"/>
      <c r="V89" s="5"/>
      <c r="W89" s="5"/>
      <c r="X89" s="5"/>
      <c r="Y89" s="15"/>
      <c r="Z89" s="5"/>
      <c r="AA89" s="5"/>
      <c r="AB89" s="5"/>
      <c r="AC89" s="15"/>
      <c r="AD89" s="5"/>
      <c r="AE89" s="5"/>
      <c r="AF89" s="5"/>
      <c r="AG89" s="15"/>
      <c r="AH89" s="5"/>
      <c r="AI89" s="5"/>
      <c r="AJ89" s="5"/>
      <c r="AK89" s="15"/>
      <c r="AL89" s="5"/>
      <c r="AM89" s="5"/>
      <c r="AN89" s="5"/>
      <c r="AO89" s="15"/>
      <c r="AP89" s="5"/>
      <c r="AQ89" s="5"/>
      <c r="AR89" s="5"/>
      <c r="AS89" s="5"/>
      <c r="AT89" s="15"/>
    </row>
    <row r="90" spans="1:163" s="62" customFormat="1" ht="15">
      <c r="A90" s="49" t="s">
        <v>58</v>
      </c>
      <c r="B90" s="68">
        <f>B45+B54+B57+B60+B64+B68+B74+B77+B82+B85+B87</f>
        <v>512175.808</v>
      </c>
      <c r="C90" s="68">
        <f>C45+C54+C57+C60+C64+C68+C74+C77+C82+C85+C87</f>
        <v>145773.08599999998</v>
      </c>
      <c r="D90" s="68">
        <f>D45+D54+D57+D60+D64+D68+D74+D77+D82+D85+D87</f>
        <v>110554.72929999999</v>
      </c>
      <c r="E90" s="86">
        <f t="shared" si="10"/>
        <v>75.84028872106062</v>
      </c>
      <c r="F90" s="54">
        <f>F87+F82+F77+F74+F68+F64+F60+F57+F54+F45+F85</f>
        <v>510170.64999999997</v>
      </c>
      <c r="G90" s="54">
        <f>G87+G82+G77+G74+G68+G64+G60+G57+G54+G45+G85</f>
        <v>148998.423</v>
      </c>
      <c r="H90" s="54">
        <f>H87+H82+H77+H74+H68+H64+H60+H57+H54+H45+H85</f>
        <v>121685.928</v>
      </c>
      <c r="I90" s="86">
        <f t="shared" si="11"/>
        <v>81.66927243250083</v>
      </c>
      <c r="J90" s="54">
        <f>J87+J82+J77+J74+J68+J64+J60+J57+J54+J45+J85</f>
        <v>76523.93000000001</v>
      </c>
      <c r="K90" s="54">
        <f>K87+K82+K77+K74+K68+K64+K60+K57+K54+K45+K85</f>
        <v>23465.039999999997</v>
      </c>
      <c r="L90" s="54">
        <f>L87+L82+L77+L74+L68+L64+L60+L57+L54+L45+L85</f>
        <v>15258.081</v>
      </c>
      <c r="M90" s="67">
        <f t="shared" si="13"/>
        <v>19.938966804240188</v>
      </c>
      <c r="N90" s="45"/>
      <c r="O90" s="45"/>
      <c r="P90" s="45"/>
      <c r="Q90" s="44"/>
      <c r="R90" s="45"/>
      <c r="S90" s="45"/>
      <c r="T90" s="45"/>
      <c r="U90" s="44"/>
      <c r="V90" s="45"/>
      <c r="W90" s="45"/>
      <c r="X90" s="45"/>
      <c r="Y90" s="44"/>
      <c r="Z90" s="45"/>
      <c r="AA90" s="45"/>
      <c r="AB90" s="45"/>
      <c r="AC90" s="44"/>
      <c r="AD90" s="45"/>
      <c r="AE90" s="45"/>
      <c r="AF90" s="45"/>
      <c r="AG90" s="44"/>
      <c r="AH90" s="45"/>
      <c r="AI90" s="45"/>
      <c r="AJ90" s="45"/>
      <c r="AK90" s="44"/>
      <c r="AL90" s="45"/>
      <c r="AM90" s="45"/>
      <c r="AN90" s="45"/>
      <c r="AO90" s="44"/>
      <c r="AP90" s="45"/>
      <c r="AQ90" s="45"/>
      <c r="AR90" s="45"/>
      <c r="AS90" s="45"/>
      <c r="AT90" s="44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</row>
    <row r="91" spans="1:46" ht="15">
      <c r="A91" s="47" t="s">
        <v>59</v>
      </c>
      <c r="B91" s="54">
        <f>B37-B44</f>
        <v>-34392.78700000001</v>
      </c>
      <c r="C91" s="68">
        <f>C37-C44-0.002</f>
        <v>-23116.635000000002</v>
      </c>
      <c r="D91" s="54">
        <f>D37-D44</f>
        <v>12989.731619999991</v>
      </c>
      <c r="E91" s="54"/>
      <c r="F91" s="54">
        <f>F37-F44</f>
        <v>-33632.413</v>
      </c>
      <c r="G91" s="54">
        <f>G37-G44</f>
        <v>-24066.642999999967</v>
      </c>
      <c r="H91" s="54">
        <f>H37-H44</f>
        <v>3034.422000000006</v>
      </c>
      <c r="I91" s="86"/>
      <c r="J91" s="54">
        <f>J37-J44</f>
        <v>-760.3739999999816</v>
      </c>
      <c r="K91" s="54">
        <f>K37-K44</f>
        <v>950.0090000000018</v>
      </c>
      <c r="L91" s="68">
        <f>L37-L44</f>
        <v>9955.309619999998</v>
      </c>
      <c r="M91" s="67"/>
      <c r="N91" s="5"/>
      <c r="O91" s="5"/>
      <c r="P91" s="5"/>
      <c r="Q91" s="15"/>
      <c r="R91" s="5"/>
      <c r="S91" s="5"/>
      <c r="T91" s="5"/>
      <c r="U91" s="15"/>
      <c r="V91" s="5"/>
      <c r="W91" s="5"/>
      <c r="X91" s="5"/>
      <c r="Y91" s="15"/>
      <c r="Z91" s="5"/>
      <c r="AA91" s="5"/>
      <c r="AB91" s="5"/>
      <c r="AC91" s="15"/>
      <c r="AD91" s="5"/>
      <c r="AE91" s="5"/>
      <c r="AF91" s="5"/>
      <c r="AG91" s="15"/>
      <c r="AH91" s="5"/>
      <c r="AI91" s="5"/>
      <c r="AJ91" s="5"/>
      <c r="AK91" s="15"/>
      <c r="AL91" s="5"/>
      <c r="AM91" s="5"/>
      <c r="AN91" s="5"/>
      <c r="AO91" s="15"/>
      <c r="AP91" s="5"/>
      <c r="AQ91" s="5"/>
      <c r="AR91" s="5"/>
      <c r="AS91" s="5"/>
      <c r="AT91" s="15"/>
    </row>
    <row r="92" spans="1:46" ht="12.75">
      <c r="A92" s="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"/>
      <c r="O92" s="5"/>
      <c r="P92" s="5"/>
      <c r="Q92" s="15"/>
      <c r="R92" s="5"/>
      <c r="S92" s="5"/>
      <c r="T92" s="5"/>
      <c r="U92" s="15"/>
      <c r="V92" s="5"/>
      <c r="W92" s="5"/>
      <c r="X92" s="5"/>
      <c r="Y92" s="15"/>
      <c r="Z92" s="5"/>
      <c r="AA92" s="5"/>
      <c r="AB92" s="5"/>
      <c r="AC92" s="15"/>
      <c r="AD92" s="5"/>
      <c r="AE92" s="5"/>
      <c r="AF92" s="5"/>
      <c r="AG92" s="15"/>
      <c r="AH92" s="5"/>
      <c r="AI92" s="5"/>
      <c r="AJ92" s="5"/>
      <c r="AK92" s="15"/>
      <c r="AL92" s="5"/>
      <c r="AM92" s="5"/>
      <c r="AN92" s="5"/>
      <c r="AO92" s="15"/>
      <c r="AP92" s="5"/>
      <c r="AQ92" s="5"/>
      <c r="AR92" s="5"/>
      <c r="AS92" s="5"/>
      <c r="AT92" s="15"/>
    </row>
    <row r="93" ht="12.75">
      <c r="C93" s="104"/>
    </row>
    <row r="94" spans="1:46" ht="15.75">
      <c r="A94" s="108" t="s">
        <v>85</v>
      </c>
      <c r="B94" s="108"/>
      <c r="C94" s="108"/>
      <c r="D94" s="108"/>
      <c r="E94" s="108"/>
      <c r="F94" s="108"/>
      <c r="G94" s="108"/>
      <c r="H94" s="55"/>
      <c r="I94" s="55"/>
      <c r="J94" s="55"/>
      <c r="K94" s="55"/>
      <c r="L94" s="55"/>
      <c r="M94" s="55"/>
      <c r="N94" s="5"/>
      <c r="O94" s="5"/>
      <c r="P94" s="5"/>
      <c r="Q94" s="15"/>
      <c r="R94" s="5"/>
      <c r="S94" s="5"/>
      <c r="T94" s="5"/>
      <c r="U94" s="15"/>
      <c r="V94" s="5"/>
      <c r="W94" s="5"/>
      <c r="X94" s="5"/>
      <c r="Y94" s="15"/>
      <c r="Z94" s="5"/>
      <c r="AA94" s="5"/>
      <c r="AB94" s="5"/>
      <c r="AC94" s="15"/>
      <c r="AD94" s="5"/>
      <c r="AE94" s="5"/>
      <c r="AF94" s="5"/>
      <c r="AG94" s="15"/>
      <c r="AH94" s="5"/>
      <c r="AI94" s="5"/>
      <c r="AJ94" s="5"/>
      <c r="AK94" s="15"/>
      <c r="AL94" s="5"/>
      <c r="AM94" s="5"/>
      <c r="AN94" s="5"/>
      <c r="AO94" s="15"/>
      <c r="AP94" s="5"/>
      <c r="AQ94" s="5"/>
      <c r="AR94" s="5"/>
      <c r="AS94" s="5"/>
      <c r="AT94" s="15"/>
    </row>
    <row r="95" spans="1:46" ht="12.75">
      <c r="A95" s="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"/>
      <c r="O95" s="5"/>
      <c r="P95" s="5"/>
      <c r="Q95" s="15"/>
      <c r="R95" s="5"/>
      <c r="S95" s="5"/>
      <c r="T95" s="5"/>
      <c r="U95" s="15"/>
      <c r="V95" s="5"/>
      <c r="W95" s="5"/>
      <c r="X95" s="5"/>
      <c r="Y95" s="15"/>
      <c r="Z95" s="5"/>
      <c r="AA95" s="5"/>
      <c r="AB95" s="5"/>
      <c r="AC95" s="15"/>
      <c r="AD95" s="5"/>
      <c r="AE95" s="5"/>
      <c r="AF95" s="5"/>
      <c r="AG95" s="15"/>
      <c r="AH95" s="5"/>
      <c r="AI95" s="5"/>
      <c r="AJ95" s="5"/>
      <c r="AK95" s="15"/>
      <c r="AL95" s="5"/>
      <c r="AM95" s="5"/>
      <c r="AN95" s="5"/>
      <c r="AO95" s="15"/>
      <c r="AP95" s="5"/>
      <c r="AQ95" s="5"/>
      <c r="AR95" s="5"/>
      <c r="AS95" s="5"/>
      <c r="AT95" s="15"/>
    </row>
    <row r="96" spans="1:46" ht="12.75">
      <c r="A96" s="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"/>
      <c r="O96" s="5"/>
      <c r="P96" s="5"/>
      <c r="Q96" s="15"/>
      <c r="R96" s="5"/>
      <c r="S96" s="5"/>
      <c r="T96" s="5"/>
      <c r="U96" s="15"/>
      <c r="V96" s="5"/>
      <c r="W96" s="5"/>
      <c r="X96" s="5"/>
      <c r="Y96" s="15"/>
      <c r="Z96" s="5"/>
      <c r="AA96" s="5"/>
      <c r="AB96" s="5"/>
      <c r="AC96" s="15"/>
      <c r="AD96" s="5"/>
      <c r="AE96" s="5"/>
      <c r="AF96" s="5"/>
      <c r="AG96" s="15"/>
      <c r="AH96" s="5"/>
      <c r="AI96" s="5"/>
      <c r="AJ96" s="5"/>
      <c r="AK96" s="15"/>
      <c r="AL96" s="5"/>
      <c r="AM96" s="5"/>
      <c r="AN96" s="5"/>
      <c r="AO96" s="15"/>
      <c r="AP96" s="5"/>
      <c r="AQ96" s="5"/>
      <c r="AR96" s="5"/>
      <c r="AS96" s="5"/>
      <c r="AT96" s="15"/>
    </row>
    <row r="97" spans="1:46" ht="12.75">
      <c r="A97" s="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"/>
      <c r="O97" s="5"/>
      <c r="P97" s="5"/>
      <c r="Q97" s="15"/>
      <c r="R97" s="5"/>
      <c r="S97" s="5"/>
      <c r="T97" s="5"/>
      <c r="U97" s="15"/>
      <c r="V97" s="5"/>
      <c r="W97" s="5"/>
      <c r="X97" s="5"/>
      <c r="Y97" s="15"/>
      <c r="Z97" s="5"/>
      <c r="AA97" s="5"/>
      <c r="AB97" s="5"/>
      <c r="AC97" s="15"/>
      <c r="AD97" s="5"/>
      <c r="AE97" s="5"/>
      <c r="AF97" s="5"/>
      <c r="AG97" s="15"/>
      <c r="AH97" s="5"/>
      <c r="AI97" s="5"/>
      <c r="AJ97" s="5"/>
      <c r="AK97" s="15"/>
      <c r="AL97" s="5"/>
      <c r="AM97" s="5"/>
      <c r="AN97" s="5"/>
      <c r="AO97" s="15"/>
      <c r="AP97" s="5"/>
      <c r="AQ97" s="5"/>
      <c r="AR97" s="5"/>
      <c r="AS97" s="5"/>
      <c r="AT97" s="15"/>
    </row>
    <row r="98" spans="1:46" ht="12.75">
      <c r="A98" s="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"/>
      <c r="O98" s="5"/>
      <c r="P98" s="5"/>
      <c r="Q98" s="15"/>
      <c r="R98" s="5"/>
      <c r="S98" s="5"/>
      <c r="T98" s="5"/>
      <c r="U98" s="15"/>
      <c r="V98" s="5"/>
      <c r="W98" s="5"/>
      <c r="X98" s="5"/>
      <c r="Y98" s="15"/>
      <c r="Z98" s="5"/>
      <c r="AA98" s="5"/>
      <c r="AB98" s="5"/>
      <c r="AC98" s="15"/>
      <c r="AD98" s="5"/>
      <c r="AE98" s="5"/>
      <c r="AF98" s="5"/>
      <c r="AG98" s="15"/>
      <c r="AH98" s="5"/>
      <c r="AI98" s="5"/>
      <c r="AJ98" s="5"/>
      <c r="AK98" s="15"/>
      <c r="AL98" s="5"/>
      <c r="AM98" s="5"/>
      <c r="AN98" s="5"/>
      <c r="AO98" s="15"/>
      <c r="AP98" s="5"/>
      <c r="AQ98" s="5"/>
      <c r="AR98" s="5"/>
      <c r="AS98" s="5"/>
      <c r="AT98" s="15"/>
    </row>
    <row r="99" spans="1:46" ht="12.75">
      <c r="A99" s="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"/>
      <c r="O99" s="5"/>
      <c r="P99" s="5"/>
      <c r="Q99" s="15"/>
      <c r="R99" s="5"/>
      <c r="S99" s="5"/>
      <c r="T99" s="5"/>
      <c r="U99" s="15"/>
      <c r="V99" s="5"/>
      <c r="W99" s="5"/>
      <c r="X99" s="5"/>
      <c r="Y99" s="15"/>
      <c r="Z99" s="5"/>
      <c r="AA99" s="5"/>
      <c r="AB99" s="5"/>
      <c r="AC99" s="15"/>
      <c r="AD99" s="5"/>
      <c r="AE99" s="5"/>
      <c r="AF99" s="5"/>
      <c r="AG99" s="15"/>
      <c r="AH99" s="5"/>
      <c r="AI99" s="5"/>
      <c r="AJ99" s="5"/>
      <c r="AK99" s="15"/>
      <c r="AL99" s="5"/>
      <c r="AM99" s="5"/>
      <c r="AN99" s="5"/>
      <c r="AO99" s="15"/>
      <c r="AP99" s="5"/>
      <c r="AQ99" s="5"/>
      <c r="AR99" s="5"/>
      <c r="AS99" s="5"/>
      <c r="AT99" s="15"/>
    </row>
    <row r="100" spans="1:46" ht="12.75">
      <c r="A100" s="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"/>
      <c r="O100" s="5"/>
      <c r="P100" s="5"/>
      <c r="Q100" s="15"/>
      <c r="R100" s="5"/>
      <c r="S100" s="5"/>
      <c r="T100" s="5"/>
      <c r="U100" s="15"/>
      <c r="V100" s="5"/>
      <c r="W100" s="5"/>
      <c r="X100" s="5"/>
      <c r="Y100" s="15"/>
      <c r="Z100" s="5"/>
      <c r="AA100" s="5"/>
      <c r="AB100" s="5"/>
      <c r="AC100" s="15"/>
      <c r="AD100" s="5"/>
      <c r="AE100" s="5"/>
      <c r="AF100" s="5"/>
      <c r="AG100" s="15"/>
      <c r="AH100" s="5"/>
      <c r="AI100" s="5"/>
      <c r="AJ100" s="5"/>
      <c r="AK100" s="15"/>
      <c r="AL100" s="5"/>
      <c r="AM100" s="5"/>
      <c r="AN100" s="5"/>
      <c r="AO100" s="15"/>
      <c r="AP100" s="5"/>
      <c r="AQ100" s="5"/>
      <c r="AR100" s="5"/>
      <c r="AS100" s="5"/>
      <c r="AT100" s="15"/>
    </row>
    <row r="101" spans="1:46" ht="12.75">
      <c r="A101" s="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"/>
      <c r="O101" s="5"/>
      <c r="P101" s="5"/>
      <c r="Q101" s="15"/>
      <c r="R101" s="5"/>
      <c r="S101" s="5"/>
      <c r="T101" s="5"/>
      <c r="U101" s="15"/>
      <c r="V101" s="5"/>
      <c r="W101" s="5"/>
      <c r="X101" s="5"/>
      <c r="Y101" s="15"/>
      <c r="Z101" s="5"/>
      <c r="AA101" s="5"/>
      <c r="AB101" s="5"/>
      <c r="AC101" s="15"/>
      <c r="AD101" s="5"/>
      <c r="AE101" s="5"/>
      <c r="AF101" s="5"/>
      <c r="AG101" s="15"/>
      <c r="AH101" s="5"/>
      <c r="AI101" s="5"/>
      <c r="AJ101" s="5"/>
      <c r="AK101" s="15"/>
      <c r="AL101" s="5"/>
      <c r="AM101" s="5"/>
      <c r="AN101" s="5"/>
      <c r="AO101" s="15"/>
      <c r="AP101" s="5"/>
      <c r="AQ101" s="5"/>
      <c r="AR101" s="5"/>
      <c r="AS101" s="5"/>
      <c r="AT101" s="15"/>
    </row>
    <row r="102" spans="1:46" ht="12.75">
      <c r="A102" s="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"/>
      <c r="O102" s="5"/>
      <c r="P102" s="5"/>
      <c r="Q102" s="15"/>
      <c r="R102" s="5"/>
      <c r="S102" s="5"/>
      <c r="T102" s="5"/>
      <c r="U102" s="15"/>
      <c r="V102" s="5"/>
      <c r="W102" s="5"/>
      <c r="X102" s="5"/>
      <c r="Y102" s="15"/>
      <c r="Z102" s="5"/>
      <c r="AA102" s="5"/>
      <c r="AB102" s="5"/>
      <c r="AC102" s="15"/>
      <c r="AD102" s="5"/>
      <c r="AE102" s="5"/>
      <c r="AF102" s="5"/>
      <c r="AG102" s="15"/>
      <c r="AH102" s="5"/>
      <c r="AI102" s="5"/>
      <c r="AJ102" s="5"/>
      <c r="AK102" s="15"/>
      <c r="AL102" s="5"/>
      <c r="AM102" s="5"/>
      <c r="AN102" s="5"/>
      <c r="AO102" s="15"/>
      <c r="AP102" s="5"/>
      <c r="AQ102" s="5"/>
      <c r="AR102" s="5"/>
      <c r="AS102" s="5"/>
      <c r="AT102" s="15"/>
    </row>
    <row r="103" spans="1:46" ht="12.75">
      <c r="A103" s="5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"/>
      <c r="O103" s="5"/>
      <c r="P103" s="5"/>
      <c r="Q103" s="15"/>
      <c r="R103" s="5"/>
      <c r="S103" s="5"/>
      <c r="T103" s="5"/>
      <c r="U103" s="15"/>
      <c r="V103" s="5"/>
      <c r="W103" s="5"/>
      <c r="X103" s="5"/>
      <c r="Y103" s="15"/>
      <c r="Z103" s="5"/>
      <c r="AA103" s="5"/>
      <c r="AB103" s="5"/>
      <c r="AC103" s="15"/>
      <c r="AD103" s="5"/>
      <c r="AE103" s="5"/>
      <c r="AF103" s="5"/>
      <c r="AG103" s="15"/>
      <c r="AH103" s="5"/>
      <c r="AI103" s="5"/>
      <c r="AJ103" s="5"/>
      <c r="AK103" s="15"/>
      <c r="AL103" s="5"/>
      <c r="AM103" s="5"/>
      <c r="AN103" s="5"/>
      <c r="AO103" s="15"/>
      <c r="AP103" s="5"/>
      <c r="AQ103" s="5"/>
      <c r="AR103" s="5"/>
      <c r="AS103" s="5"/>
      <c r="AT103" s="15"/>
    </row>
    <row r="104" spans="1:46" ht="12.75">
      <c r="A104" s="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"/>
      <c r="O104" s="5"/>
      <c r="P104" s="5"/>
      <c r="Q104" s="15"/>
      <c r="R104" s="5"/>
      <c r="S104" s="5"/>
      <c r="T104" s="5"/>
      <c r="U104" s="15"/>
      <c r="V104" s="5"/>
      <c r="W104" s="5"/>
      <c r="X104" s="5"/>
      <c r="Y104" s="15"/>
      <c r="Z104" s="5"/>
      <c r="AA104" s="5"/>
      <c r="AB104" s="5"/>
      <c r="AC104" s="15"/>
      <c r="AD104" s="5"/>
      <c r="AE104" s="5"/>
      <c r="AF104" s="5"/>
      <c r="AG104" s="15"/>
      <c r="AH104" s="5"/>
      <c r="AI104" s="5"/>
      <c r="AJ104" s="5"/>
      <c r="AK104" s="15"/>
      <c r="AL104" s="5"/>
      <c r="AM104" s="5"/>
      <c r="AN104" s="5"/>
      <c r="AO104" s="15"/>
      <c r="AP104" s="5"/>
      <c r="AQ104" s="5"/>
      <c r="AR104" s="5"/>
      <c r="AS104" s="5"/>
      <c r="AT104" s="15"/>
    </row>
    <row r="105" spans="1:46" ht="12.75">
      <c r="A105" s="5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"/>
      <c r="O105" s="5"/>
      <c r="P105" s="5"/>
      <c r="Q105" s="15"/>
      <c r="R105" s="5"/>
      <c r="S105" s="5"/>
      <c r="T105" s="5"/>
      <c r="U105" s="15"/>
      <c r="V105" s="5"/>
      <c r="W105" s="5"/>
      <c r="X105" s="5"/>
      <c r="Y105" s="15"/>
      <c r="Z105" s="5"/>
      <c r="AA105" s="5"/>
      <c r="AB105" s="5"/>
      <c r="AC105" s="15"/>
      <c r="AD105" s="5"/>
      <c r="AE105" s="5"/>
      <c r="AF105" s="5"/>
      <c r="AG105" s="15"/>
      <c r="AH105" s="5"/>
      <c r="AI105" s="5"/>
      <c r="AJ105" s="5"/>
      <c r="AK105" s="15"/>
      <c r="AL105" s="5"/>
      <c r="AM105" s="5"/>
      <c r="AN105" s="5"/>
      <c r="AO105" s="15"/>
      <c r="AP105" s="5"/>
      <c r="AQ105" s="5"/>
      <c r="AR105" s="5"/>
      <c r="AS105" s="5"/>
      <c r="AT105" s="15"/>
    </row>
    <row r="106" spans="1:46" ht="12.75">
      <c r="A106" s="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"/>
      <c r="O106" s="5"/>
      <c r="P106" s="5"/>
      <c r="Q106" s="15"/>
      <c r="R106" s="5"/>
      <c r="S106" s="5"/>
      <c r="T106" s="5"/>
      <c r="U106" s="15"/>
      <c r="V106" s="5"/>
      <c r="W106" s="5"/>
      <c r="X106" s="5"/>
      <c r="Y106" s="15"/>
      <c r="Z106" s="5"/>
      <c r="AA106" s="5"/>
      <c r="AB106" s="5"/>
      <c r="AC106" s="15"/>
      <c r="AD106" s="5"/>
      <c r="AE106" s="5"/>
      <c r="AF106" s="5"/>
      <c r="AG106" s="15"/>
      <c r="AH106" s="5"/>
      <c r="AI106" s="5"/>
      <c r="AJ106" s="5"/>
      <c r="AK106" s="15"/>
      <c r="AL106" s="5"/>
      <c r="AM106" s="5"/>
      <c r="AN106" s="5"/>
      <c r="AO106" s="15"/>
      <c r="AP106" s="5"/>
      <c r="AQ106" s="5"/>
      <c r="AR106" s="5"/>
      <c r="AS106" s="5"/>
      <c r="AT106" s="15"/>
    </row>
    <row r="107" spans="1:46" ht="12.75">
      <c r="A107" s="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"/>
      <c r="O107" s="5"/>
      <c r="P107" s="5"/>
      <c r="Q107" s="15"/>
      <c r="R107" s="5"/>
      <c r="S107" s="5"/>
      <c r="T107" s="5"/>
      <c r="U107" s="15"/>
      <c r="V107" s="5"/>
      <c r="W107" s="5"/>
      <c r="X107" s="5"/>
      <c r="Y107" s="15"/>
      <c r="Z107" s="5"/>
      <c r="AA107" s="5"/>
      <c r="AB107" s="5"/>
      <c r="AC107" s="15"/>
      <c r="AD107" s="5"/>
      <c r="AE107" s="5"/>
      <c r="AF107" s="5"/>
      <c r="AG107" s="15"/>
      <c r="AH107" s="5"/>
      <c r="AI107" s="5"/>
      <c r="AJ107" s="5"/>
      <c r="AK107" s="15"/>
      <c r="AL107" s="5"/>
      <c r="AM107" s="5"/>
      <c r="AN107" s="5"/>
      <c r="AO107" s="15"/>
      <c r="AP107" s="5"/>
      <c r="AQ107" s="5"/>
      <c r="AR107" s="5"/>
      <c r="AS107" s="5"/>
      <c r="AT107" s="15"/>
    </row>
    <row r="108" spans="1:46" ht="12.75">
      <c r="A108" s="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"/>
      <c r="O108" s="5"/>
      <c r="P108" s="5"/>
      <c r="Q108" s="15"/>
      <c r="R108" s="5"/>
      <c r="S108" s="5"/>
      <c r="T108" s="5"/>
      <c r="U108" s="15"/>
      <c r="V108" s="5"/>
      <c r="W108" s="5"/>
      <c r="X108" s="5"/>
      <c r="Y108" s="15"/>
      <c r="Z108" s="5"/>
      <c r="AA108" s="5"/>
      <c r="AB108" s="5"/>
      <c r="AC108" s="15"/>
      <c r="AD108" s="5"/>
      <c r="AE108" s="5"/>
      <c r="AF108" s="5"/>
      <c r="AG108" s="15"/>
      <c r="AH108" s="5"/>
      <c r="AI108" s="5"/>
      <c r="AJ108" s="5"/>
      <c r="AK108" s="15"/>
      <c r="AL108" s="5"/>
      <c r="AM108" s="5"/>
      <c r="AN108" s="5"/>
      <c r="AO108" s="15"/>
      <c r="AP108" s="5"/>
      <c r="AQ108" s="5"/>
      <c r="AR108" s="5"/>
      <c r="AS108" s="5"/>
      <c r="AT108" s="15"/>
    </row>
    <row r="109" spans="1:46" ht="12.75">
      <c r="A109" s="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"/>
      <c r="O109" s="5"/>
      <c r="P109" s="5"/>
      <c r="Q109" s="15"/>
      <c r="R109" s="5"/>
      <c r="S109" s="5"/>
      <c r="T109" s="5"/>
      <c r="U109" s="15"/>
      <c r="V109" s="5"/>
      <c r="W109" s="5"/>
      <c r="X109" s="5"/>
      <c r="Y109" s="15"/>
      <c r="Z109" s="5"/>
      <c r="AA109" s="5"/>
      <c r="AB109" s="5"/>
      <c r="AC109" s="15"/>
      <c r="AD109" s="5"/>
      <c r="AE109" s="5"/>
      <c r="AF109" s="5"/>
      <c r="AG109" s="15"/>
      <c r="AH109" s="5"/>
      <c r="AI109" s="5"/>
      <c r="AJ109" s="5"/>
      <c r="AK109" s="15"/>
      <c r="AL109" s="5"/>
      <c r="AM109" s="5"/>
      <c r="AN109" s="5"/>
      <c r="AO109" s="15"/>
      <c r="AP109" s="5"/>
      <c r="AQ109" s="5"/>
      <c r="AR109" s="5"/>
      <c r="AS109" s="5"/>
      <c r="AT109" s="15"/>
    </row>
    <row r="110" spans="1:46" ht="12.75">
      <c r="A110" s="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"/>
      <c r="O110" s="5"/>
      <c r="P110" s="5"/>
      <c r="Q110" s="15"/>
      <c r="R110" s="5"/>
      <c r="S110" s="5"/>
      <c r="T110" s="5"/>
      <c r="U110" s="15"/>
      <c r="V110" s="5"/>
      <c r="W110" s="5"/>
      <c r="X110" s="5"/>
      <c r="Y110" s="15"/>
      <c r="Z110" s="5"/>
      <c r="AA110" s="5"/>
      <c r="AB110" s="5"/>
      <c r="AC110" s="15"/>
      <c r="AD110" s="5"/>
      <c r="AE110" s="5"/>
      <c r="AF110" s="5"/>
      <c r="AG110" s="15"/>
      <c r="AH110" s="5"/>
      <c r="AI110" s="5"/>
      <c r="AJ110" s="5"/>
      <c r="AK110" s="15"/>
      <c r="AL110" s="5"/>
      <c r="AM110" s="5"/>
      <c r="AN110" s="5"/>
      <c r="AO110" s="15"/>
      <c r="AP110" s="5"/>
      <c r="AQ110" s="5"/>
      <c r="AR110" s="5"/>
      <c r="AS110" s="5"/>
      <c r="AT110" s="15"/>
    </row>
    <row r="111" spans="1:46" ht="12.75">
      <c r="A111" s="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"/>
      <c r="O111" s="5"/>
      <c r="P111" s="5"/>
      <c r="Q111" s="15"/>
      <c r="R111" s="5"/>
      <c r="S111" s="5"/>
      <c r="T111" s="5"/>
      <c r="U111" s="15"/>
      <c r="V111" s="5"/>
      <c r="W111" s="5"/>
      <c r="X111" s="5"/>
      <c r="Y111" s="15"/>
      <c r="Z111" s="5"/>
      <c r="AA111" s="5"/>
      <c r="AB111" s="5"/>
      <c r="AC111" s="15"/>
      <c r="AD111" s="5"/>
      <c r="AE111" s="5"/>
      <c r="AF111" s="5"/>
      <c r="AG111" s="15"/>
      <c r="AH111" s="5"/>
      <c r="AI111" s="5"/>
      <c r="AJ111" s="5"/>
      <c r="AK111" s="15"/>
      <c r="AL111" s="5"/>
      <c r="AM111" s="5"/>
      <c r="AN111" s="5"/>
      <c r="AO111" s="15"/>
      <c r="AP111" s="5"/>
      <c r="AQ111" s="5"/>
      <c r="AR111" s="5"/>
      <c r="AS111" s="5"/>
      <c r="AT111" s="15"/>
    </row>
    <row r="112" spans="1:46" ht="12.75">
      <c r="A112" s="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"/>
      <c r="O112" s="5"/>
      <c r="P112" s="5"/>
      <c r="Q112" s="15"/>
      <c r="R112" s="5"/>
      <c r="S112" s="5"/>
      <c r="T112" s="5"/>
      <c r="U112" s="15"/>
      <c r="V112" s="5"/>
      <c r="W112" s="5"/>
      <c r="X112" s="5"/>
      <c r="Y112" s="15"/>
      <c r="Z112" s="5"/>
      <c r="AA112" s="5"/>
      <c r="AB112" s="5"/>
      <c r="AC112" s="15"/>
      <c r="AD112" s="5"/>
      <c r="AE112" s="5"/>
      <c r="AF112" s="5"/>
      <c r="AG112" s="15"/>
      <c r="AH112" s="5"/>
      <c r="AI112" s="5"/>
      <c r="AJ112" s="5"/>
      <c r="AK112" s="15"/>
      <c r="AL112" s="5"/>
      <c r="AM112" s="5"/>
      <c r="AN112" s="5"/>
      <c r="AO112" s="15"/>
      <c r="AP112" s="5"/>
      <c r="AQ112" s="5"/>
      <c r="AR112" s="5"/>
      <c r="AS112" s="5"/>
      <c r="AT112" s="15"/>
    </row>
    <row r="113" spans="1:46" ht="12.75">
      <c r="A113" s="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"/>
      <c r="O113" s="5"/>
      <c r="P113" s="5"/>
      <c r="Q113" s="15"/>
      <c r="R113" s="5"/>
      <c r="S113" s="5"/>
      <c r="T113" s="5"/>
      <c r="U113" s="15"/>
      <c r="V113" s="5"/>
      <c r="W113" s="5"/>
      <c r="X113" s="5"/>
      <c r="Y113" s="15"/>
      <c r="Z113" s="5"/>
      <c r="AA113" s="5"/>
      <c r="AB113" s="5"/>
      <c r="AC113" s="15"/>
      <c r="AD113" s="5"/>
      <c r="AE113" s="5"/>
      <c r="AF113" s="5"/>
      <c r="AG113" s="15"/>
      <c r="AH113" s="5"/>
      <c r="AI113" s="5"/>
      <c r="AJ113" s="5"/>
      <c r="AK113" s="15"/>
      <c r="AL113" s="5"/>
      <c r="AM113" s="5"/>
      <c r="AN113" s="5"/>
      <c r="AO113" s="15"/>
      <c r="AP113" s="5"/>
      <c r="AQ113" s="5"/>
      <c r="AR113" s="5"/>
      <c r="AS113" s="5"/>
      <c r="AT113" s="15"/>
    </row>
    <row r="114" spans="1:46" ht="12.75">
      <c r="A114" s="5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"/>
      <c r="O114" s="5"/>
      <c r="P114" s="5"/>
      <c r="Q114" s="15"/>
      <c r="R114" s="5"/>
      <c r="S114" s="5"/>
      <c r="T114" s="5"/>
      <c r="U114" s="15"/>
      <c r="V114" s="5"/>
      <c r="W114" s="5"/>
      <c r="X114" s="5"/>
      <c r="Y114" s="15"/>
      <c r="Z114" s="5"/>
      <c r="AA114" s="5"/>
      <c r="AB114" s="5"/>
      <c r="AC114" s="15"/>
      <c r="AD114" s="5"/>
      <c r="AE114" s="5"/>
      <c r="AF114" s="5"/>
      <c r="AG114" s="15"/>
      <c r="AH114" s="5"/>
      <c r="AI114" s="5"/>
      <c r="AJ114" s="5"/>
      <c r="AK114" s="15"/>
      <c r="AL114" s="5"/>
      <c r="AM114" s="5"/>
      <c r="AN114" s="5"/>
      <c r="AO114" s="15"/>
      <c r="AP114" s="5"/>
      <c r="AQ114" s="5"/>
      <c r="AR114" s="5"/>
      <c r="AS114" s="5"/>
      <c r="AT114" s="15"/>
    </row>
    <row r="115" spans="1:46" ht="12.75">
      <c r="A115" s="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"/>
      <c r="O115" s="5"/>
      <c r="P115" s="5"/>
      <c r="Q115" s="15"/>
      <c r="R115" s="5"/>
      <c r="S115" s="5"/>
      <c r="T115" s="5"/>
      <c r="U115" s="15"/>
      <c r="V115" s="5"/>
      <c r="W115" s="5"/>
      <c r="X115" s="5"/>
      <c r="Y115" s="15"/>
      <c r="Z115" s="5"/>
      <c r="AA115" s="5"/>
      <c r="AB115" s="5"/>
      <c r="AC115" s="15"/>
      <c r="AD115" s="5"/>
      <c r="AE115" s="5"/>
      <c r="AF115" s="5"/>
      <c r="AG115" s="15"/>
      <c r="AH115" s="5"/>
      <c r="AI115" s="5"/>
      <c r="AJ115" s="5"/>
      <c r="AK115" s="15"/>
      <c r="AL115" s="5"/>
      <c r="AM115" s="5"/>
      <c r="AN115" s="5"/>
      <c r="AO115" s="15"/>
      <c r="AP115" s="5"/>
      <c r="AQ115" s="5"/>
      <c r="AR115" s="5"/>
      <c r="AS115" s="5"/>
      <c r="AT115" s="15"/>
    </row>
    <row r="116" spans="1:46" ht="12.75">
      <c r="A116" s="5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"/>
      <c r="O116" s="5"/>
      <c r="P116" s="5"/>
      <c r="Q116" s="15"/>
      <c r="R116" s="5"/>
      <c r="S116" s="5"/>
      <c r="T116" s="5"/>
      <c r="U116" s="15"/>
      <c r="V116" s="5"/>
      <c r="W116" s="5"/>
      <c r="X116" s="5"/>
      <c r="Y116" s="15"/>
      <c r="Z116" s="5"/>
      <c r="AA116" s="5"/>
      <c r="AB116" s="5"/>
      <c r="AC116" s="15"/>
      <c r="AD116" s="5"/>
      <c r="AE116" s="5"/>
      <c r="AF116" s="5"/>
      <c r="AG116" s="15"/>
      <c r="AH116" s="5"/>
      <c r="AI116" s="5"/>
      <c r="AJ116" s="5"/>
      <c r="AK116" s="15"/>
      <c r="AL116" s="5"/>
      <c r="AM116" s="5"/>
      <c r="AN116" s="5"/>
      <c r="AO116" s="15"/>
      <c r="AP116" s="5"/>
      <c r="AQ116" s="5"/>
      <c r="AR116" s="5"/>
      <c r="AS116" s="5"/>
      <c r="AT116" s="15"/>
    </row>
    <row r="117" spans="1:46" ht="12.75">
      <c r="A117" s="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"/>
      <c r="O117" s="5"/>
      <c r="P117" s="5"/>
      <c r="Q117" s="15"/>
      <c r="R117" s="5"/>
      <c r="S117" s="5"/>
      <c r="T117" s="5"/>
      <c r="U117" s="15"/>
      <c r="V117" s="5"/>
      <c r="W117" s="5"/>
      <c r="X117" s="5"/>
      <c r="Y117" s="15"/>
      <c r="Z117" s="5"/>
      <c r="AA117" s="5"/>
      <c r="AB117" s="5"/>
      <c r="AC117" s="15"/>
      <c r="AD117" s="5"/>
      <c r="AE117" s="5"/>
      <c r="AF117" s="5"/>
      <c r="AG117" s="15"/>
      <c r="AH117" s="5"/>
      <c r="AI117" s="5"/>
      <c r="AJ117" s="5"/>
      <c r="AK117" s="15"/>
      <c r="AL117" s="5"/>
      <c r="AM117" s="5"/>
      <c r="AN117" s="5"/>
      <c r="AO117" s="15"/>
      <c r="AP117" s="5"/>
      <c r="AQ117" s="5"/>
      <c r="AR117" s="5"/>
      <c r="AS117" s="5"/>
      <c r="AT117" s="15"/>
    </row>
    <row r="118" spans="1:46" ht="12.75">
      <c r="A118" s="5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"/>
      <c r="O118" s="5"/>
      <c r="P118" s="5"/>
      <c r="Q118" s="15"/>
      <c r="R118" s="5"/>
      <c r="S118" s="5"/>
      <c r="T118" s="5"/>
      <c r="U118" s="15"/>
      <c r="V118" s="5"/>
      <c r="W118" s="5"/>
      <c r="X118" s="5"/>
      <c r="Y118" s="15"/>
      <c r="Z118" s="5"/>
      <c r="AA118" s="5"/>
      <c r="AB118" s="5"/>
      <c r="AC118" s="15"/>
      <c r="AD118" s="5"/>
      <c r="AE118" s="5"/>
      <c r="AF118" s="5"/>
      <c r="AG118" s="15"/>
      <c r="AH118" s="5"/>
      <c r="AI118" s="5"/>
      <c r="AJ118" s="5"/>
      <c r="AK118" s="15"/>
      <c r="AL118" s="5"/>
      <c r="AM118" s="5"/>
      <c r="AN118" s="5"/>
      <c r="AO118" s="15"/>
      <c r="AP118" s="5"/>
      <c r="AQ118" s="5"/>
      <c r="AR118" s="5"/>
      <c r="AS118" s="5"/>
      <c r="AT118" s="15"/>
    </row>
    <row r="119" spans="1:46" ht="12.75">
      <c r="A119" s="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"/>
      <c r="O119" s="5"/>
      <c r="P119" s="5"/>
      <c r="Q119" s="15"/>
      <c r="R119" s="5"/>
      <c r="S119" s="5"/>
      <c r="T119" s="5"/>
      <c r="U119" s="15"/>
      <c r="V119" s="5"/>
      <c r="W119" s="5"/>
      <c r="X119" s="5"/>
      <c r="Y119" s="15"/>
      <c r="Z119" s="5"/>
      <c r="AA119" s="5"/>
      <c r="AB119" s="5"/>
      <c r="AC119" s="15"/>
      <c r="AD119" s="5"/>
      <c r="AE119" s="5"/>
      <c r="AF119" s="5"/>
      <c r="AG119" s="15"/>
      <c r="AH119" s="5"/>
      <c r="AI119" s="5"/>
      <c r="AJ119" s="5"/>
      <c r="AK119" s="15"/>
      <c r="AL119" s="5"/>
      <c r="AM119" s="5"/>
      <c r="AN119" s="5"/>
      <c r="AO119" s="15"/>
      <c r="AP119" s="5"/>
      <c r="AQ119" s="5"/>
      <c r="AR119" s="5"/>
      <c r="AS119" s="5"/>
      <c r="AT119" s="15"/>
    </row>
    <row r="120" spans="1:46" ht="12.75">
      <c r="A120" s="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"/>
      <c r="O120" s="5"/>
      <c r="P120" s="5"/>
      <c r="Q120" s="15"/>
      <c r="R120" s="5"/>
      <c r="S120" s="5"/>
      <c r="T120" s="5"/>
      <c r="U120" s="15"/>
      <c r="V120" s="5"/>
      <c r="W120" s="5"/>
      <c r="X120" s="5"/>
      <c r="Y120" s="15"/>
      <c r="Z120" s="5"/>
      <c r="AA120" s="5"/>
      <c r="AB120" s="5"/>
      <c r="AC120" s="15"/>
      <c r="AD120" s="5"/>
      <c r="AE120" s="5"/>
      <c r="AF120" s="5"/>
      <c r="AG120" s="15"/>
      <c r="AH120" s="5"/>
      <c r="AI120" s="5"/>
      <c r="AJ120" s="5"/>
      <c r="AK120" s="15"/>
      <c r="AL120" s="5"/>
      <c r="AM120" s="5"/>
      <c r="AN120" s="5"/>
      <c r="AO120" s="15"/>
      <c r="AP120" s="5"/>
      <c r="AQ120" s="5"/>
      <c r="AR120" s="5"/>
      <c r="AS120" s="5"/>
      <c r="AT120" s="15"/>
    </row>
    <row r="121" spans="1:13" ht="12.75">
      <c r="A121" s="5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1:13" ht="12.75">
      <c r="A122" s="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2.75">
      <c r="A123" s="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1:13" ht="12.75">
      <c r="A124" s="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1:13" ht="12.75">
      <c r="A125" s="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12.75">
      <c r="A126" s="5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ht="12.75">
      <c r="A127" s="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ht="12.75">
      <c r="A128" s="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12.75">
      <c r="A129" s="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1:13" ht="12.75">
      <c r="A130" s="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1:13" ht="12.75">
      <c r="A131" s="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1:13" ht="12.75">
      <c r="A132" s="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ht="12.75">
      <c r="A133" s="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ht="12.75">
      <c r="A134" s="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2:13" ht="12.7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2:13" ht="12.7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2:13" ht="12.7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2:13" ht="12.7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2:13" ht="12.7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2:13" ht="12.7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2:13" ht="12.7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2:13" ht="12.7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2:13" ht="12.7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2:13" ht="12.7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2:13" ht="12.7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2:13" ht="12.7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2:13" ht="12.7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2:13" ht="12.7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2:13" ht="12.7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2:13" ht="12.7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2:13" ht="12.7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2:13" ht="12.7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2:13" ht="12.7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2:13" ht="12.7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2:13" ht="12.7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2:13" ht="12.7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2:13" ht="12.7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2:13" ht="12.7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2:13" ht="12.7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2:13" ht="12.7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2:13" ht="12.7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2:13" ht="12.7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2:13" ht="12.7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2:13" ht="12.7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2:13" ht="12.7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2:13" ht="12.7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2:13" ht="12.7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2:13" ht="12.7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2:13" ht="12.7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2:13" ht="12.7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2:13" ht="12.7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2:13" ht="12.75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2:13" ht="12.75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2:13" ht="12.75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2:13" ht="12.75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2:13" ht="12.75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2:13" ht="12.75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2:13" ht="12.75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2:13" ht="12.75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2:13" ht="12.75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2:13" ht="12.75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2:13" ht="12.75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2:13" ht="12.75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2:13" ht="12.75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2:13" ht="12.75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2:13" ht="12.75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2:13" ht="12.75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2:13" ht="12.75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2:13" ht="12.75"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2:13" ht="12.75"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2:13" ht="12.75"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2:13" ht="12.75"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2:13" ht="12.75"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2:13" ht="12.75"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2:13" ht="12.75"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2:13" ht="12.75"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2:13" ht="12.75"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2:13" ht="12.75"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2:13" ht="12.75"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2:13" ht="12.75"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2:13" ht="12.75"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2:13" ht="12.75"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2:13" ht="12.75"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2:13" ht="12.75"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2:13" ht="12.75"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2:13" ht="12.75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2:13" ht="12.75"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2:13" ht="12.75"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2:13" ht="12.75"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2:13" ht="12.75"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2:13" ht="12.75"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2:13" ht="12.75"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2:13" ht="12.75"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2:13" ht="12.75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2:13" ht="12.75"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2:13" ht="12.75"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2:13" ht="12.75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2:13" ht="12.75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2:13" ht="12.75"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</row>
    <row r="220" spans="2:13" ht="12.75"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2:13" ht="12.75"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2:13" ht="12.75"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2:13" ht="12.75"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2:13" ht="12.75"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2:13" ht="12.75"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2:13" ht="12.75"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</row>
    <row r="227" spans="2:13" ht="12.75"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2:13" ht="12.75"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2:13" ht="12.75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2:13" ht="12.75"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  <row r="231" spans="2:13" ht="12.75"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</row>
    <row r="232" spans="2:13" ht="12.75"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</row>
    <row r="233" spans="2:13" ht="12.75"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</row>
    <row r="234" spans="2:13" ht="12.75"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</row>
    <row r="235" spans="2:13" ht="12.75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</row>
    <row r="236" spans="2:13" ht="12.75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</row>
    <row r="237" spans="2:13" ht="12.75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</row>
    <row r="238" spans="2:13" ht="12.75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2:13" ht="12.75"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</row>
    <row r="240" spans="2:13" ht="12.75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</row>
    <row r="241" spans="2:13" ht="12.75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</row>
    <row r="242" spans="2:13" ht="12.75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2:13" ht="12.75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</row>
    <row r="244" spans="2:13" ht="12.75"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</row>
    <row r="245" spans="2:13" ht="12.75"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</row>
    <row r="246" spans="2:13" ht="12.75"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</row>
    <row r="247" spans="2:13" ht="12.75"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</row>
    <row r="248" spans="2:13" ht="12.75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</row>
    <row r="249" spans="2:13" ht="12.75"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2:13" ht="12.75"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</row>
    <row r="251" spans="2:13" ht="12.75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</row>
    <row r="252" spans="2:13" ht="12.75"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</row>
    <row r="253" spans="2:13" ht="12.75"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</row>
    <row r="254" spans="2:13" ht="12.75"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</row>
    <row r="255" spans="2:13" ht="12.75"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</row>
    <row r="256" spans="2:13" ht="12.75"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</row>
    <row r="257" spans="2:13" ht="12.75"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</row>
    <row r="258" spans="2:13" ht="12.75"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</row>
    <row r="259" spans="2:13" ht="12.75"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</row>
    <row r="260" spans="2:13" ht="12.75"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2:13" ht="12.75"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</row>
    <row r="262" spans="2:13" ht="12.75"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</row>
    <row r="263" spans="2:13" ht="12.75"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</row>
    <row r="264" spans="2:13" ht="12.75"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</row>
    <row r="265" spans="2:13" ht="12.75"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</row>
    <row r="266" spans="2:13" ht="12.75"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</row>
    <row r="267" spans="2:13" ht="12.75"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</row>
    <row r="268" spans="2:13" ht="12.75"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</row>
    <row r="269" spans="2:13" ht="12.75"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</row>
    <row r="270" spans="2:13" ht="12.75"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</row>
    <row r="271" spans="2:13" ht="12.75"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2:13" ht="12.75"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</row>
    <row r="273" spans="2:13" ht="12.75"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</row>
    <row r="274" spans="2:13" ht="12.75"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</row>
    <row r="275" spans="2:13" ht="12.75"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2:13" ht="12.75"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</row>
    <row r="277" spans="2:13" ht="12.75"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</row>
    <row r="278" spans="2:13" ht="12.75"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</row>
    <row r="279" spans="2:13" ht="12.75"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</row>
    <row r="280" spans="2:13" ht="12.75"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</row>
    <row r="281" spans="2:13" ht="12.75"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</row>
    <row r="282" spans="2:13" ht="12.75"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2:13" ht="12.75"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</row>
    <row r="284" spans="2:13" ht="12.75"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</row>
    <row r="285" spans="2:13" ht="12.75"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</row>
    <row r="286" spans="2:13" ht="12.75"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</row>
    <row r="287" spans="2:13" ht="12.75"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</row>
    <row r="288" spans="2:13" ht="12.75"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</row>
    <row r="289" spans="2:13" ht="12.75"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</row>
    <row r="290" spans="2:13" ht="12.75"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</row>
    <row r="291" spans="2:13" ht="12.75"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</row>
    <row r="292" spans="2:13" ht="12.75"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</row>
    <row r="293" spans="2:13" ht="12.75"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2:13" ht="12.75"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</row>
    <row r="295" spans="2:13" ht="12.75"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</row>
    <row r="296" spans="2:13" ht="12.75"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</row>
    <row r="297" spans="2:13" ht="12.75"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</row>
    <row r="298" spans="2:13" ht="12.75"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</row>
    <row r="299" spans="2:13" ht="12.75"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</row>
    <row r="300" spans="2:13" ht="12.75"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</row>
    <row r="301" spans="2:13" ht="12.75"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</row>
    <row r="302" spans="2:13" ht="12.75"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</row>
    <row r="303" spans="2:13" ht="12.75"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</row>
    <row r="304" spans="2:13" ht="12.75"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2:13" ht="12.75"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</row>
    <row r="306" spans="2:13" ht="12.75"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</row>
    <row r="307" spans="2:13" ht="12.75"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</row>
  </sheetData>
  <sheetProtection/>
  <mergeCells count="11">
    <mergeCell ref="A1:X1"/>
    <mergeCell ref="A2:X2"/>
    <mergeCell ref="J3:M3"/>
    <mergeCell ref="J4:M4"/>
    <mergeCell ref="A5:A6"/>
    <mergeCell ref="A94:G94"/>
    <mergeCell ref="N5:AT5"/>
    <mergeCell ref="J5:M5"/>
    <mergeCell ref="B5:E5"/>
    <mergeCell ref="F5:I5"/>
    <mergeCell ref="AQ2:AT2"/>
  </mergeCells>
  <printOptions/>
  <pageMargins left="0" right="0" top="1.0236220472440944" bottom="0" header="0" footer="0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2012-05-04T08:34:13Z</cp:lastPrinted>
  <dcterms:created xsi:type="dcterms:W3CDTF">2009-02-05T09:56:39Z</dcterms:created>
  <dcterms:modified xsi:type="dcterms:W3CDTF">2016-11-23T03:07:15Z</dcterms:modified>
  <cp:category/>
  <cp:version/>
  <cp:contentType/>
  <cp:contentStatus/>
</cp:coreProperties>
</file>